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aveExternalLinkValues="0" defaultThemeVersion="124226"/>
  <bookViews>
    <workbookView xWindow="0" yWindow="0" windowWidth="11700" windowHeight="8535" activeTab="3"/>
  </bookViews>
  <sheets>
    <sheet name="居民养老执行" sheetId="3" r:id="rId1"/>
    <sheet name="居民养老预算" sheetId="4" r:id="rId2"/>
    <sheet name="机关养老执行" sheetId="5" r:id="rId3"/>
    <sheet name="机关养老预算" sheetId="6" r:id="rId4"/>
  </sheets>
  <calcPr calcId="145621"/>
</workbook>
</file>

<file path=xl/calcChain.xml><?xml version="1.0" encoding="utf-8"?>
<calcChain xmlns="http://schemas.openxmlformats.org/spreadsheetml/2006/main">
  <c r="D143" i="6" l="1"/>
  <c r="D142" i="6"/>
  <c r="D141" i="6"/>
  <c r="D140" i="6"/>
  <c r="D139" i="6"/>
  <c r="D138" i="6"/>
  <c r="D137" i="6"/>
  <c r="D135" i="6"/>
  <c r="D132" i="6"/>
  <c r="D133" i="6" s="1"/>
  <c r="D131" i="6"/>
  <c r="D129" i="6"/>
  <c r="D128" i="6"/>
  <c r="D121" i="6"/>
  <c r="D122" i="6" s="1"/>
  <c r="D120" i="6"/>
  <c r="D124" i="6" s="1"/>
  <c r="D119" i="6"/>
  <c r="D118" i="6"/>
  <c r="D114" i="6"/>
  <c r="D115" i="6" s="1"/>
  <c r="D113" i="6"/>
  <c r="D111" i="6"/>
  <c r="D112" i="6" s="1"/>
  <c r="D108" i="6"/>
  <c r="D107" i="6"/>
  <c r="D103" i="6"/>
  <c r="D104" i="6" s="1"/>
  <c r="D100" i="6"/>
  <c r="D99" i="6"/>
  <c r="D94" i="6"/>
  <c r="D95" i="6" s="1"/>
  <c r="D90" i="6"/>
  <c r="D86" i="6"/>
  <c r="D87" i="6" s="1"/>
  <c r="D81" i="6"/>
  <c r="D82" i="6" s="1"/>
  <c r="D78" i="6"/>
  <c r="D77" i="6"/>
  <c r="D73" i="6"/>
  <c r="D74" i="6" s="1"/>
  <c r="D70" i="6"/>
  <c r="D69" i="6"/>
  <c r="D65" i="6"/>
  <c r="D66" i="6" s="1"/>
  <c r="D62" i="6"/>
  <c r="D61" i="6"/>
  <c r="D57" i="6"/>
  <c r="D58" i="6" s="1"/>
  <c r="D51" i="6"/>
  <c r="D50" i="6"/>
  <c r="D46" i="6"/>
  <c r="D47" i="6" s="1"/>
  <c r="D43" i="6"/>
  <c r="D39" i="6"/>
  <c r="D40" i="6" s="1"/>
  <c r="D36" i="6"/>
  <c r="D33" i="6"/>
  <c r="D29" i="6"/>
  <c r="D30" i="6" s="1"/>
  <c r="D26" i="6"/>
  <c r="D25" i="6"/>
  <c r="D20" i="6"/>
  <c r="D21" i="6" s="1"/>
  <c r="D22" i="6" s="1"/>
  <c r="D19" i="6"/>
  <c r="D17" i="6"/>
  <c r="D18" i="6" s="1"/>
  <c r="D14" i="6"/>
  <c r="D13" i="6"/>
  <c r="D9" i="6"/>
  <c r="D10" i="6" s="1"/>
  <c r="D78" i="5"/>
  <c r="D75" i="5"/>
  <c r="D72" i="5"/>
  <c r="D69" i="5"/>
  <c r="D66" i="5"/>
  <c r="D61" i="5"/>
  <c r="D60" i="5"/>
  <c r="D57" i="5"/>
  <c r="D52" i="5"/>
  <c r="D51" i="5"/>
  <c r="D47" i="5"/>
  <c r="D44" i="5"/>
  <c r="D41" i="5"/>
  <c r="D38" i="5"/>
  <c r="D35" i="5"/>
  <c r="D32" i="5"/>
  <c r="D29" i="5"/>
  <c r="D26" i="5"/>
  <c r="D22" i="5"/>
  <c r="D19" i="5"/>
  <c r="D16" i="5"/>
  <c r="D12" i="5"/>
  <c r="D9" i="5"/>
  <c r="D185" i="4"/>
  <c r="D184" i="4"/>
  <c r="D180" i="4"/>
  <c r="D181" i="4" s="1"/>
  <c r="D179" i="4"/>
  <c r="D178" i="4"/>
  <c r="D176" i="4"/>
  <c r="G175" i="4"/>
  <c r="F175" i="4"/>
  <c r="D175" i="4"/>
  <c r="D183" i="4" s="1"/>
  <c r="G174" i="4"/>
  <c r="F174" i="4"/>
  <c r="D174" i="4"/>
  <c r="D182" i="4" s="1"/>
  <c r="D170" i="4"/>
  <c r="G168" i="4"/>
  <c r="F168" i="4"/>
  <c r="D168" i="4"/>
  <c r="G167" i="4"/>
  <c r="F167" i="4"/>
  <c r="D167" i="4"/>
  <c r="D169" i="4" s="1"/>
  <c r="D166" i="4"/>
  <c r="D165" i="4"/>
  <c r="D164" i="4"/>
  <c r="D163" i="4"/>
  <c r="G161" i="4"/>
  <c r="F161" i="4"/>
  <c r="D161" i="4"/>
  <c r="D162" i="4" s="1"/>
  <c r="G160" i="4"/>
  <c r="F160" i="4"/>
  <c r="D160" i="4"/>
  <c r="D158" i="4"/>
  <c r="D157" i="4"/>
  <c r="D154" i="4"/>
  <c r="D153" i="4"/>
  <c r="D150" i="4"/>
  <c r="D149" i="4"/>
  <c r="D146" i="4"/>
  <c r="D145" i="4"/>
  <c r="D142" i="4"/>
  <c r="D141" i="4"/>
  <c r="D138" i="4"/>
  <c r="D137" i="4"/>
  <c r="D134" i="4"/>
  <c r="D133" i="4"/>
  <c r="D130" i="4"/>
  <c r="D129" i="4"/>
  <c r="D126" i="4"/>
  <c r="D125" i="4"/>
  <c r="D122" i="4"/>
  <c r="D121" i="4"/>
  <c r="D115" i="4"/>
  <c r="D116" i="4" s="1"/>
  <c r="D114" i="4"/>
  <c r="D117" i="4" s="1"/>
  <c r="D113" i="4"/>
  <c r="D112" i="4"/>
  <c r="D109" i="4"/>
  <c r="D108" i="4"/>
  <c r="D105" i="4"/>
  <c r="D104" i="4"/>
  <c r="D101" i="4"/>
  <c r="D100" i="4"/>
  <c r="D96" i="4"/>
  <c r="D95" i="4"/>
  <c r="D92" i="4"/>
  <c r="D91" i="4"/>
  <c r="D88" i="4"/>
  <c r="D87" i="4"/>
  <c r="D83" i="4"/>
  <c r="D84" i="4" s="1"/>
  <c r="D80" i="4"/>
  <c r="D79" i="4"/>
  <c r="D76" i="4"/>
  <c r="D75" i="4"/>
  <c r="D72" i="4"/>
  <c r="D71" i="4"/>
  <c r="D67" i="4"/>
  <c r="D66" i="4"/>
  <c r="D63" i="4"/>
  <c r="D62" i="4"/>
  <c r="D59" i="4"/>
  <c r="D56" i="4"/>
  <c r="D55" i="4"/>
  <c r="D52" i="4"/>
  <c r="D51" i="4"/>
  <c r="D48" i="4"/>
  <c r="D45" i="4"/>
  <c r="D42" i="4"/>
  <c r="D41" i="4"/>
  <c r="D38" i="4"/>
  <c r="D37" i="4"/>
  <c r="D34" i="4"/>
  <c r="D33" i="4"/>
  <c r="D30" i="4"/>
  <c r="D29" i="4"/>
  <c r="D26" i="4"/>
  <c r="D25" i="4"/>
  <c r="D22" i="4"/>
  <c r="D21" i="4"/>
  <c r="D18" i="4"/>
  <c r="D17" i="4"/>
  <c r="D14" i="4"/>
  <c r="D13" i="4"/>
  <c r="D9" i="4"/>
  <c r="D10" i="4" s="1"/>
  <c r="D81" i="3"/>
  <c r="D78" i="3"/>
  <c r="D75" i="3"/>
  <c r="D72" i="3"/>
  <c r="D69" i="3"/>
  <c r="D66" i="3"/>
  <c r="D63" i="3"/>
  <c r="D60" i="3"/>
  <c r="D56" i="3"/>
  <c r="D53" i="3"/>
  <c r="D50" i="3"/>
  <c r="D47" i="3"/>
  <c r="D44" i="3"/>
  <c r="D41" i="3"/>
  <c r="D38" i="3"/>
  <c r="D35" i="3"/>
  <c r="D31" i="3"/>
  <c r="D28" i="3"/>
  <c r="D25" i="3"/>
  <c r="D22" i="3"/>
  <c r="D19" i="3"/>
  <c r="D15" i="3"/>
  <c r="D12" i="3"/>
  <c r="D9" i="3"/>
  <c r="D171" i="4" l="1"/>
  <c r="D172" i="4" s="1"/>
  <c r="D173" i="4" s="1"/>
  <c r="D123" i="6"/>
  <c r="D134" i="6"/>
  <c r="D136" i="6" s="1"/>
  <c r="D177" i="4"/>
  <c r="D125" i="6"/>
</calcChain>
</file>

<file path=xl/sharedStrings.xml><?xml version="1.0" encoding="utf-8"?>
<sst xmlns="http://schemas.openxmlformats.org/spreadsheetml/2006/main" count="1139" uniqueCount="278">
  <si>
    <t>磐石市社保公司</t>
  </si>
  <si>
    <t xml:space="preserve">金额单位：元 </t>
  </si>
  <si>
    <t>项目</t>
  </si>
  <si>
    <t>项目说明</t>
  </si>
  <si>
    <t>审核指标</t>
  </si>
  <si>
    <t>计算结果</t>
  </si>
  <si>
    <t>是否审核</t>
  </si>
  <si>
    <t>审核系数</t>
  </si>
  <si>
    <t>是否审核通过</t>
  </si>
  <si>
    <t>情况说明</t>
  </si>
  <si>
    <t>修改意见</t>
  </si>
  <si>
    <t>反馈意见</t>
  </si>
  <si>
    <t>下限</t>
  </si>
  <si>
    <t>上限</t>
  </si>
  <si>
    <t>一、相关指标核对</t>
  </si>
  <si>
    <t>执行数[上年结余]与上年决算报表[年末滚存结余]核对一致</t>
  </si>
  <si>
    <t>2023年决算年末滚存结余</t>
  </si>
  <si>
    <t>2024年预计执行数上年结余</t>
  </si>
  <si>
    <t>差额</t>
  </si>
  <si>
    <t>Y</t>
  </si>
  <si>
    <t>是</t>
  </si>
  <si>
    <t xml:space="preserve">    1.2   中央财政安排</t>
  </si>
  <si>
    <t>中央安排数手工补充填写</t>
  </si>
  <si>
    <t>2024年预计执行数</t>
  </si>
  <si>
    <t>2024年中央安排下达数</t>
  </si>
  <si>
    <t>对账金额手工补充填写</t>
  </si>
  <si>
    <t>全国社保基金理事会对账金额</t>
  </si>
  <si>
    <t>二、与调整预算数比照（无调整预算则比照预算数）</t>
  </si>
  <si>
    <t xml:space="preserve">    2.1.1   基本养老保险费收入</t>
  </si>
  <si>
    <t>2024年调整预算数</t>
  </si>
  <si>
    <t>预算执行率(%)</t>
  </si>
  <si>
    <t xml:space="preserve">    2.1.2   财政补贴收入</t>
  </si>
  <si>
    <t xml:space="preserve">    2.1.3   基本养老金支出</t>
  </si>
  <si>
    <t>三、与前三季度累计执行数比照</t>
  </si>
  <si>
    <t xml:space="preserve">    3.1.1 基本养老保险费收入</t>
  </si>
  <si>
    <t>2024年1-3季度累计执行数</t>
  </si>
  <si>
    <t>三季度累计执行数占全年执行数比例(%)</t>
  </si>
  <si>
    <t xml:space="preserve">    3.1.2 财政补贴收入</t>
  </si>
  <si>
    <t>2024预计执行数</t>
  </si>
  <si>
    <t xml:space="preserve">    3.2.1 基本养老金支出</t>
  </si>
  <si>
    <t xml:space="preserve">    3.3 参保人数</t>
  </si>
  <si>
    <t xml:space="preserve">    3.3.1 在职人数</t>
  </si>
  <si>
    <t>-</t>
  </si>
  <si>
    <t xml:space="preserve">    3.4 缴费人数</t>
  </si>
  <si>
    <t>参保在职职工中，按规定缴纳基本养老保险费的全年平均人数，包括未按时足额缴纳基本养老保险费且未缴部分已计入欠费的人数。</t>
  </si>
  <si>
    <t xml:space="preserve">    3.5 缴费基数总额</t>
  </si>
  <si>
    <t>四、与上年决算数比照</t>
  </si>
  <si>
    <t xml:space="preserve">    4.1.1 基本养老保险费收入</t>
  </si>
  <si>
    <t>2023年决算数</t>
  </si>
  <si>
    <t>增幅(%)</t>
  </si>
  <si>
    <t xml:space="preserve">    4.1.2 财政补贴收入</t>
  </si>
  <si>
    <t xml:space="preserve">    4.2.1 基本养老金支出</t>
  </si>
  <si>
    <t xml:space="preserve">    4.3.1 在职人数</t>
  </si>
  <si>
    <t>金额单位：元</t>
  </si>
  <si>
    <t>预算总表口径</t>
  </si>
  <si>
    <t>2025年预算数</t>
  </si>
  <si>
    <t>增减额</t>
  </si>
  <si>
    <t>增减率(%)</t>
  </si>
  <si>
    <t xml:space="preserve">    1.1.1   基本养老保险费收入</t>
  </si>
  <si>
    <t>--</t>
  </si>
  <si>
    <t xml:space="preserve">    1.1.2   财政补贴收入</t>
  </si>
  <si>
    <t xml:space="preserve">    1.1.2.2 财政补贴收入与一般公共预算核对</t>
  </si>
  <si>
    <t>[一般公共预算安排数]=[一般公共预算本年预算安排]，中央财政补贴预算数手工补充填报。</t>
  </si>
  <si>
    <t>2025年财政补贴收入预算数</t>
  </si>
  <si>
    <t>2025年一般公共预算安排数</t>
  </si>
  <si>
    <t>2025年中央财政补贴预算数</t>
  </si>
  <si>
    <t>2025年中央预算安排数</t>
  </si>
  <si>
    <t>[基金总收益率]=([利息收入]+[委托投资收益])÷(([上年结余]+[年末滚存结余])÷2)</t>
  </si>
  <si>
    <t>[利息收益率]=[利息收入]÷(([上年结余]+[年末滚存结余])÷2)</t>
  </si>
  <si>
    <t xml:space="preserve">    1.1.5   转移收入</t>
  </si>
  <si>
    <t xml:space="preserve">    2.1   基金支出</t>
  </si>
  <si>
    <t xml:space="preserve">    2.1.1   基本养老金支出</t>
  </si>
  <si>
    <t xml:space="preserve">    2.1.5   其他支出</t>
  </si>
  <si>
    <t xml:space="preserve">    3.1   当期结余情况</t>
  </si>
  <si>
    <t xml:space="preserve">    3.2   累计结余情况</t>
  </si>
  <si>
    <t xml:space="preserve">    3.3   年末基金支付能力(月)</t>
  </si>
  <si>
    <t>[年末基金支付能力(月)]=[年末滚存结余]÷[本年支出]×12</t>
  </si>
  <si>
    <t xml:space="preserve">    4.1   参保人数</t>
  </si>
  <si>
    <t xml:space="preserve">    4.2  缴费人数</t>
  </si>
  <si>
    <t>统筹地区职工平均工资应在合理区间</t>
  </si>
  <si>
    <t>[供养比]=[在职人数]÷[离退休人数]</t>
  </si>
  <si>
    <t>[替代率]=[人均基本养老金支出]÷[人均缴费基数]</t>
  </si>
  <si>
    <t>2025年城乡居民基本养老保险基金预算预计执行数核对分析</t>
  </si>
  <si>
    <t xml:space="preserve">社预审03表 </t>
  </si>
  <si>
    <t xml:space="preserve">    1.1   上年结余</t>
  </si>
  <si>
    <t>中央安排数手工填写。</t>
  </si>
  <si>
    <t xml:space="preserve">    1.3   委托投资收益</t>
  </si>
  <si>
    <t xml:space="preserve">    2.1.1   个人缴费收入</t>
  </si>
  <si>
    <t>参保城乡居民按照规定标准缴纳的养老保险费收入，包括财政为困难群体代缴保费收入、被征地农民缴费补贴收入、退捕渔民缴费补贴收入。</t>
  </si>
  <si>
    <t>同级财政部门以及上级财政部门拨付并在本级财政预算列支的、或者下级财政部门拨付并在下级财政部门预算列支的对城乡居民基本养老保险基金的补贴收入。</t>
  </si>
  <si>
    <t xml:space="preserve">    2.1.3   基础养老金支出</t>
  </si>
  <si>
    <t>按规定计发标准，由各级财政为符合待遇领取条件的参保城乡居民全额予以补助的养老金待遇。</t>
  </si>
  <si>
    <t xml:space="preserve">    2.1.4   个人账户养老金支出</t>
  </si>
  <si>
    <t>参保城乡居民达到养老保险待遇领取条件时，按照个人账户全部储存额除以计发月数，支付给参保城乡居民的养老金待遇，以及个人账户一次性支出。</t>
  </si>
  <si>
    <t xml:space="preserve">    2.1.5   丧葬补助金支出</t>
  </si>
  <si>
    <t>建立丧葬补助金制度的地区，参保人死亡后，政府给予遗属用于丧葬的补助费用。</t>
  </si>
  <si>
    <t>否</t>
  </si>
  <si>
    <t>2024年领取丧葬补助金人数低于预算数1080人，导致预算执行率低于审核下限：实际执行享待死亡人员1720人，较预算享待死亡人员2800人，减少1080人。预算标准按照492元/人计发，预计2024年享待死亡2800人，发放丧葬补助金137.76万元。实际执行标准按照500元/人计发，全年享待死亡人数预计为1720人，全年发放丧葬补助金86万元。</t>
  </si>
  <si>
    <t xml:space="preserve">    3.1.1 个人缴费收入</t>
  </si>
  <si>
    <t>我市缴费多集中在第四季度，导致前三季度个人缴费收入占全年比例低于审核下限65%：2024年前三季度实际缴费人数为31218人，占全年预计缴费人数81773的38%。按照2023年缴费情况预测，2024年四季度可增加缴费人员5.06万人，增加保费收入1271.08万元。</t>
  </si>
  <si>
    <t>同级财政部门以及上级财政部门拨付并在本级财政预算列支的、或者下级财政部门拨付并在下级财政部门预算列支的对城乡居民基本养老保险基金的补贴收入</t>
  </si>
  <si>
    <t xml:space="preserve">    3.2.1 基础养老金支出</t>
  </si>
  <si>
    <t xml:space="preserve">    3.2.2 个人账户养老金支出</t>
  </si>
  <si>
    <t xml:space="preserve">    3.2.3 丧葬补助金支出</t>
  </si>
  <si>
    <t xml:space="preserve">    3.3.1 16-59周岁参保人数</t>
  </si>
  <si>
    <t>反映16-59周岁参加城乡居民基本养老保险的人数，包括中断缴费但未终止养老保险关系的城乡居民人数，1-3季度数据手工填写。</t>
  </si>
  <si>
    <t xml:space="preserve">    3.3.2 16-59周岁缴费人数</t>
  </si>
  <si>
    <t>反映16-59周岁参加城乡居民基本养老保险并按规定缴纳养老保险费的人数，不包括中断缴费但未终止养老保险关系的城乡居民人数。</t>
  </si>
  <si>
    <t>我市参保人多数选则在秋收后缴纳保费，按照2023年度缴费情况预测，2024年第四季度缴费人数可增加5.06万人，因此2024年前三季度缴费人数占全年缴费人数比例低于审核下限90%。</t>
  </si>
  <si>
    <t xml:space="preserve">    3.3.3 实际领取待遇人数</t>
  </si>
  <si>
    <t>反映参加城乡居民基本养老保险并按月领取养老金的人数。</t>
  </si>
  <si>
    <t xml:space="preserve">    4.1.1 个人缴费收入</t>
  </si>
  <si>
    <t>参保城乡居民按照规定标准缴纳的养老保险费收入，包括财政为困难群体代缴保费收入。</t>
  </si>
  <si>
    <t>2024年补缴收入下降，导致个人缴费收入整体低于2023年。2023年补缴收入为1100万元，2024年补缴收入822万元，较2023年减少278万元。若剔除一次性补缴收入，2024年个人当期缴费收入为2355万元，较2023年当期缴费收入2297万元增加2.53%，符合审核条件。</t>
  </si>
  <si>
    <t xml:space="preserve">    4.2.1 基础养老金支出</t>
  </si>
  <si>
    <t xml:space="preserve">    4.2.2 个人账户养老金支出</t>
  </si>
  <si>
    <t xml:space="preserve">    4.2.3 丧葬补助金支出</t>
  </si>
  <si>
    <t xml:space="preserve">    4.3.1 16-59周岁参保人数</t>
  </si>
  <si>
    <t>反映16-59周岁参加城乡居民基本养老保险的人数，包括中断缴费但未终止养老保险关系的城乡居民人数。</t>
  </si>
  <si>
    <t>新增参保人数小于达龄享待人数，导致16-59周岁参保人数下降：受可扩面人数下降的影响，预计全年新参保约1937人，全年达龄享待约6348人，造成16-59周岁参保人数下降约4411人，参保人数下降导致增幅为负。</t>
  </si>
  <si>
    <t xml:space="preserve">    4.3.2 16-59周岁缴费人数</t>
  </si>
  <si>
    <t xml:space="preserve">    4.3.3 实际领取待遇人数</t>
  </si>
  <si>
    <t>2025年度城乡居民基本养老保险基金预算审核情况</t>
  </si>
  <si>
    <t>社预审04表</t>
  </si>
  <si>
    <t>一、收入指标分析</t>
  </si>
  <si>
    <t xml:space="preserve">    1.1  基金收入</t>
  </si>
  <si>
    <t xml:space="preserve">    1.1.1  个人缴费收入</t>
  </si>
  <si>
    <t xml:space="preserve">    1.1.1.1 个人当期缴费收入</t>
  </si>
  <si>
    <t>[个人当期缴费收入]=社预03表：居民个人缴费收入-[1.1.1.3一次性缴费收入]</t>
  </si>
  <si>
    <t xml:space="preserve">    1.1.1.2 财政为困难人员代缴收入</t>
  </si>
  <si>
    <t>财政为生活困难人员缴纳社会保险费（20830010）</t>
  </si>
  <si>
    <t xml:space="preserve">    1.1.1.3 一次性缴缴纳以前年度保险费收入</t>
  </si>
  <si>
    <t>一次性补缴以前年度保险费，不包括被征地农民缴费补贴收入和退捕渔民缴费补贴收入。</t>
  </si>
  <si>
    <t xml:space="preserve">    1.1.2.1   财政对基础养老金的补贴</t>
  </si>
  <si>
    <t xml:space="preserve">    1.1.2.2 财政对个人缴费的补贴</t>
  </si>
  <si>
    <t>2024年县级缴费补贴按照当期100%缴费率拨付340.52万元，预计全年使用县级缴费补贴160万元，结余180.52万元，结余在2025年清算时按照清算结果冲减2025年县级缴费补贴或退还财政。因2024年县级缴费补贴结余数较大，2025年县级缴费补贴按照当期60%缴费率拨付212万元。以上原因造成财政对个人缴费补贴负增长，若剔除2024年县级缴费补贴结余180.52万元，则2025年较2024年财政对个人缴费补贴增加3.98%，符合审核条件。</t>
  </si>
  <si>
    <t xml:space="preserve">    1.1.2.3 其他财政补贴</t>
  </si>
  <si>
    <t>[其他财政补贴]=[财政补贴收入]-[财政对基础养老金的补贴]-[财政对个人缴费的补贴]</t>
  </si>
  <si>
    <t>该款项为丧葬补助金补贴：省级补贴金额按照指标文件拨付60万元，县级补贴配套拨付40万元。</t>
  </si>
  <si>
    <t>该款项为丧葬补助金补贴：标准按照580元/人计发，预计享待死亡2000人，发放丧葬补助金116万元，财政全额补助116万元。</t>
  </si>
  <si>
    <t xml:space="preserve">    1.1.2.4 财政补贴收入与一般公共预算核对</t>
  </si>
  <si>
    <t>[一般公共预算安排数]=[一般公共预算本年预算安排]，中央财政补贴预算数手工补充填写</t>
  </si>
  <si>
    <t xml:space="preserve">    1.1.3 利息收入</t>
  </si>
  <si>
    <t xml:space="preserve">    1.1.4 委托投资收益</t>
  </si>
  <si>
    <t xml:space="preserve">    1.1.4.1 基金总收益率(%)</t>
  </si>
  <si>
    <t>城乡居民基本养老保险参保对象跨统筹地区或跨制度流动而划入的基金。</t>
  </si>
  <si>
    <t xml:space="preserve">    1.1.6   其他收入</t>
  </si>
  <si>
    <t>城乡居民基本养老保险基金的滞纳金，跨年度退回或追回的城乡居民基本养老保险待遇，公益慈善等社会经济组织和个人捐助，以及其他经统筹地区财政部门核准的收入。[其他收入]如有数据应说明。</t>
  </si>
  <si>
    <t>跨年度退回（追回）养老待遇。</t>
  </si>
  <si>
    <t>二、支出指标分析</t>
  </si>
  <si>
    <t xml:space="preserve">    2.1.1   基础养老金支出</t>
  </si>
  <si>
    <t xml:space="preserve">    2.1.2  个人账户养老支出</t>
  </si>
  <si>
    <t xml:space="preserve">    2.1.2.1  个人账户一次性支出</t>
  </si>
  <si>
    <t>支付给建立个人账户的参保城乡居民因退保等原因的个人账户一次性支出。需手工填报。</t>
  </si>
  <si>
    <t xml:space="preserve">    2.1.3   丧葬补助金支出</t>
  </si>
  <si>
    <t>丧葬补助金人均标准和领取人数同比增加，导致丧葬补助金支出同比增加超审核上限。2024年人均丧葬费标准为500元，2025年调整至580元，增加80元；2024年领取丧葬补助金1720人，2025年预计领取人数为2000人，较2024年增加280人，平均每月增加24人。若2025年人均标准保不变，则丧葬补助金支出增加16%，符合审核条件。</t>
  </si>
  <si>
    <t xml:space="preserve">    2.1.4   转移支出</t>
  </si>
  <si>
    <t>城乡居民基本养老保险参保对象跨统筹地区或跨制度流动而划出的基金。</t>
  </si>
  <si>
    <t>经国务院批准或国务院授权省级人民政府批准开支的其他非城乡居民基本养老保险待遇性质的支出。[其他支出]如有数据应进行说明</t>
  </si>
  <si>
    <t>三、结余指标分析</t>
  </si>
  <si>
    <t xml:space="preserve">    3.2.1   个人账户养老金累计结余情况</t>
  </si>
  <si>
    <t>需手工补充填报</t>
  </si>
  <si>
    <t xml:space="preserve">    3.3.1   年末个人账户基金支付能力(月)</t>
  </si>
  <si>
    <t>[年末个人账户基金支付能力(月)]=[年末个人账户养老金累计结余]÷[本年个人账户养老金支出]×12</t>
  </si>
  <si>
    <t>四、基础数据分析</t>
  </si>
  <si>
    <t xml:space="preserve">   4.1   16-59周岁参保人数</t>
  </si>
  <si>
    <t xml:space="preserve">   4.2   16-59周岁缴费人数</t>
  </si>
  <si>
    <t>反映16-59周岁参加城乡居民基本养老保险并按规定缴纳养老保险费的人数，不包括中断缴费但未终止养老保险关系的城乡居民人数以及被征地被征地农民和退捕渔民。</t>
  </si>
  <si>
    <t xml:space="preserve">    4.2.1   财政为困难人员代缴人数</t>
  </si>
  <si>
    <t>反映地方政府代缴部分或全部最低标准养老保险费的重度残疾人等困难群体期末人数，需手工填写。</t>
  </si>
  <si>
    <t xml:space="preserve">    4.3   一次性缴费以前年度保险费人数</t>
  </si>
  <si>
    <t>反映按规定一次缴费以前年度的保险费人数，需手工填写。</t>
  </si>
  <si>
    <t xml:space="preserve">    4.4   实际领取待遇人数</t>
  </si>
  <si>
    <t xml:space="preserve">    4.4.1   实际领取个人账户养老金的待遇人数</t>
  </si>
  <si>
    <t>反映参加城乡居民基本养老保险并按月领取个人账户养老金的人数，需手工填写。</t>
  </si>
  <si>
    <t xml:space="preserve">   4.5   个人缴费标准</t>
  </si>
  <si>
    <t>[个人缴费标准]根据当地政策规定手工补充填写，按照各档次及缴费人数占比加权平均计算</t>
  </si>
  <si>
    <t xml:space="preserve">   4.5.1   财政为困难人员代缴费标准</t>
  </si>
  <si>
    <t>[ 财政为困难人员代缴费标准]根据当地政策规定手工补充填写，按照各档次及人数占比加权平均计算</t>
  </si>
  <si>
    <t xml:space="preserve">    4.6 财政对基础养老金补贴标准</t>
  </si>
  <si>
    <t>[财政对基础养老补贴标准]根据当地政策规定手工补充填写</t>
  </si>
  <si>
    <t xml:space="preserve">    4.7 财政对个人缴费补贴标准</t>
  </si>
  <si>
    <t>[财政对个人缴费补贴标准]根据当地政策规定手工补充填写，按照各档次及缴费人数占比加权平均计算</t>
  </si>
  <si>
    <t>五、综合指标分析</t>
  </si>
  <si>
    <t xml:space="preserve">    5.1   人均个人缴费</t>
  </si>
  <si>
    <t>[人均个人缴费，为个人当期缴费水平]=[个人当期缴费收入]}÷（[16-59周岁缴费人数]-[财政为困难群众代缴人数]）</t>
  </si>
  <si>
    <t xml:space="preserve">    5.2   人均财政为困难人员代缴费</t>
  </si>
  <si>
    <t>[人均财政为困难人员代缴费，为财政为困难人员代缴费水平]=[财政为困难人员代缴收入]÷[财政为困难人员代缴人数]</t>
  </si>
  <si>
    <t xml:space="preserve">    5.3   人均一次性缴纳以前年度保险费</t>
  </si>
  <si>
    <t>[人均一次性缴纳以前年度保险费，为一次性缴费水平]=[一次性缴纳以前年度保险费收入]÷[一次性缴纳以前年度保险费人数]</t>
  </si>
  <si>
    <t xml:space="preserve">    5.4   人均财政对基础养老金补贴</t>
  </si>
  <si>
    <t>[人均财政对基础养老金补贴]=[财政对基础养老金的补贴]÷[实际领取待遇人数]÷12</t>
  </si>
  <si>
    <t xml:space="preserve">    5.5 人均养老金水平</t>
  </si>
  <si>
    <t>[人均养老金水平]=[人均基础养老金水平]+[人均个人账户养老金水平]</t>
  </si>
  <si>
    <t xml:space="preserve">    5.5.1 人均基础养老金水平</t>
  </si>
  <si>
    <t>[人均基础养老金支出]=[基础养老金支出]÷[实际领取待遇人数]÷12</t>
  </si>
  <si>
    <t xml:space="preserve">    5.5.2 人均个人账户养老金水平</t>
  </si>
  <si>
    <t>[人均个人账户养老金水平]={[个人账户养老金支出]-[个人账户养老金一次性支出]}÷[实际领取个人账户养老金的待遇人数]÷12</t>
  </si>
  <si>
    <t xml:space="preserve">    5.5.3 人均基础养老金支出与标准差额</t>
  </si>
  <si>
    <t>[人均基础养老金支出与标准差额]=[人均基础养老金支出]-[财政对基础养老金补贴标准]</t>
  </si>
  <si>
    <t xml:space="preserve">    5.6 基础养老金财政到位情况（%）</t>
  </si>
  <si>
    <t>[基础养老金财政到位情况]=[财政对基础养老金的补贴]÷[基础养老金支出]×100%</t>
  </si>
  <si>
    <t>2025年机关事业单位基本养老保险基金预算预计执行数核对分析</t>
  </si>
  <si>
    <t xml:space="preserve">社预审05表 </t>
  </si>
  <si>
    <t>由单位和个人按规定缴费基数的一定比例缴纳的基本养老保险费。包括本年补缴以前年度欠费、本年预缴以后年度的基本养老保险费及一次性补缴以前年度的基本养老保险费收入。</t>
  </si>
  <si>
    <t>同级财政部门以及上级财政部门拨付并在地方财政预算列支的、或者下级财政部门拨付并在下级财政部门预算列支的对机关事业单位基本养老保险基金的补贴收入。</t>
  </si>
  <si>
    <t>由基本养老金开支的各项支出，包括：基础性养老金、个人账户养老金、过渡性养老金及支付给“老人”的退休（职）费和病退人员的生活费。</t>
  </si>
  <si>
    <t>同级财政部门以及上级财政部门拨付并在本级财政预算列支的、或者下级财政部门拨付并在下级财政部门预算列支的对机关事业单位基本养老保险基金的补贴收入。</t>
  </si>
  <si>
    <t>参加机关事业单位基本养老保险的全年平均人数。</t>
  </si>
  <si>
    <t>参加机关事业单位基本养老保险并在社会保险经办机构已建立缴费记录档案的期末在职职工全年平均人数。</t>
  </si>
  <si>
    <t xml:space="preserve">    3.3.2 退休、退职人员</t>
  </si>
  <si>
    <t>参加机关事业单位基本养老保险并由机关事业单位基本养老保险基金支付养老金的期末退休、退职人员全年平均人数。</t>
  </si>
  <si>
    <t>参加机关事业单位基本养老保险的参保人员缴纳基本养老保险费的职工工资总额，按实际缴费人员的应缴口径计算，不包含当年补缴、清欠以前年度或预缴以后年度保费的缴费基数。</t>
  </si>
  <si>
    <t>补缴收入降低，导致2024年保费收入同比减少1287万元：2023年补缴收入2348万元，2024年补缴收入1050万元，2024年补缴收入同比减少1298万元。若剔除补缴因素，2024年保费收入20450万元，较2023年保费收入20339万元增加0.55%，符合审核条件。</t>
  </si>
  <si>
    <t>剔除清算因素后增幅（%）</t>
  </si>
  <si>
    <t xml:space="preserve">    4.1.1.1 以前年度清算缴费收入</t>
  </si>
  <si>
    <t>建立制度后清算形成的保险费收入，2024年预计执行数手工填写。</t>
  </si>
  <si>
    <t xml:space="preserve">    4.2.1.1 以前年度清算支出</t>
  </si>
  <si>
    <t>制度建立后清算形成的基本养老金支出。2024年执行数需手工填写。</t>
  </si>
  <si>
    <t xml:space="preserve">    4.3 参保人数</t>
  </si>
  <si>
    <t xml:space="preserve">    4.3.2 退休退职人数</t>
  </si>
  <si>
    <t xml:space="preserve">    4.4 缴费人数</t>
  </si>
  <si>
    <t xml:space="preserve">    4.5 缴费基数总额</t>
  </si>
  <si>
    <t>2025年度机关事业单位基本养老保险基金预算审核情况</t>
  </si>
  <si>
    <t>社预审06表</t>
  </si>
  <si>
    <t xml:space="preserve">    1.1.1.1 当期征缴收入</t>
  </si>
  <si>
    <t>[当期缴费收入]=社预04表，B6,C6,按照预算表口径</t>
  </si>
  <si>
    <t xml:space="preserve">    1.1.1.2 清算缴费收入</t>
  </si>
  <si>
    <t>[清算缴费收入]=[基本养老保险费收入]-[当期征缴收入]</t>
  </si>
  <si>
    <t xml:space="preserve">    1.1.2.1 中央财政补贴收入</t>
  </si>
  <si>
    <t>[中央财政补贴收入]=[财政补贴收入]-[其中：本级财政补贴]</t>
  </si>
  <si>
    <t>中直单位缺口补贴加大，剔除该因素符合审核条件。</t>
  </si>
  <si>
    <t>用机关事业单位基本养老保险基金存入银行和购买国债以及缴入中国人民银行国库待划转财政专户的社会保险费计息产生的利息收入，包括收入户、支出户、财政专户等银行账户的利息收入。</t>
  </si>
  <si>
    <t xml:space="preserve">    1.1.3.1 利息收益率(%)</t>
  </si>
  <si>
    <t xml:space="preserve">    1.1.4   转移收入</t>
  </si>
  <si>
    <t>机关事业单位基本养老保险参保对象跨统筹地区或跨制度流动而划入的基本养老保险基金。</t>
  </si>
  <si>
    <t xml:space="preserve">    1.1.5   其他收入</t>
  </si>
  <si>
    <t>机关事业单位基本养老保险基金的滞纳金，跨年度退回或追回的机关事业单位基本养老保险待遇，公益慈善等社会经济组织和个人捐助，以及其他经统筹地区财政部门核准的收入。[其他收入]如有数据应说明。</t>
  </si>
  <si>
    <t>跨年度退回养老金</t>
  </si>
  <si>
    <t xml:space="preserve">    1.1.5.1   剔除滞纳金后其他收入</t>
  </si>
  <si>
    <t>[剔除滞纳金后其他收入]=[其他收入]-[滞纳金]</t>
  </si>
  <si>
    <t xml:space="preserve">    2.1  基金支出</t>
  </si>
  <si>
    <t xml:space="preserve">    2.1.1.1 当年基本养老金支出</t>
  </si>
  <si>
    <t>[当年基本养老金支出]=[基本养老金支出]-[清算基本养老金支出]</t>
  </si>
  <si>
    <t xml:space="preserve">    2.1.1.2 清算基本养老金支出</t>
  </si>
  <si>
    <t>[清算基本养老金支出]为以前年度清算所产生的基本养老金支出，2024年预算数手工补充填写。</t>
  </si>
  <si>
    <t xml:space="preserve">   2.1.1.3 人均养老金支出</t>
  </si>
  <si>
    <t>[人均养老金支出]=[当年基本养老金支出]÷[退休退职人数]</t>
  </si>
  <si>
    <t xml:space="preserve">    2.1.2   转移支出</t>
  </si>
  <si>
    <t>机关事业单位基本养老保险参保对象跨统筹地区或跨制度流动而转出的基本养老保险基金。</t>
  </si>
  <si>
    <t xml:space="preserve">    2.1.3   其他支出</t>
  </si>
  <si>
    <t>经国务院批准或国务院授权省级人民政府批准开支的其他非机关事业单位基本养老保险待遇性质的支出。[其他支出]如有数据应进行说明</t>
  </si>
  <si>
    <t>退回以前年度保费</t>
  </si>
  <si>
    <t>2024年基金支出大于基金收入900万元，2023年基金结余2054万元，使用其中900万元弥补2024年当期收支缺口。</t>
  </si>
  <si>
    <t>基金结余不足半年发放，地方财政兜底发放。</t>
  </si>
  <si>
    <t xml:space="preserve">    4.1.1   在职职工</t>
  </si>
  <si>
    <t>参加机关事业单位基本养老保险并在社会保险经办机构已建立缴费记录档案的在职职工全年平均人数。</t>
  </si>
  <si>
    <t xml:space="preserve">    4.1.2  退休退职人员</t>
  </si>
  <si>
    <t>参加机关事业单位基本养老保险并由机关事业单位基本养老保险基金支付养老金的退休、退职人员全年平均人数。</t>
  </si>
  <si>
    <t xml:space="preserve">    4.2.1  缴费人数占在职职工比例（%）</t>
  </si>
  <si>
    <t>[缴费人数占在职职工比例]=[缴费人数]÷[在职职工数]×100%</t>
  </si>
  <si>
    <t xml:space="preserve">    4.3  缴费基数总额</t>
  </si>
  <si>
    <t xml:space="preserve">   4.4   人均缴费基数</t>
  </si>
  <si>
    <t>[人均个人缴费基数]=[缴费基数总额]÷[缴费人数]</t>
  </si>
  <si>
    <t xml:space="preserve">   4.4.1   人均缴费基数占统筹地区职工平均工资（%）</t>
  </si>
  <si>
    <t>[人均缴费基数占统筹地区职工平均工资情况]=[人均缴费基数]÷[统筹地区职工平均工资]×100%</t>
  </si>
  <si>
    <t xml:space="preserve">    4.5   统筹地区职工平均工资</t>
  </si>
  <si>
    <t xml:space="preserve">    5.1   供养比(%)</t>
  </si>
  <si>
    <t xml:space="preserve">    5.2   替代率(%)</t>
  </si>
  <si>
    <t xml:space="preserve">    5.3   当期缴费收入理论值分析</t>
  </si>
  <si>
    <t>[当期缴费收入理论值]=[缴费基数总额]×24%</t>
  </si>
  <si>
    <t xml:space="preserve">    5.3.1   当期缴费收入填报数与理论数比值（%）</t>
  </si>
  <si>
    <t>[当期缴费收入填报数与理论数比值]=[当期缴费收入填报数]÷[当期缴费收入理论值]</t>
  </si>
  <si>
    <t>2024年差额拨款单位缴费能力不足，实际缴费率为95.49%，不足97%。导致审核低于下限。</t>
  </si>
  <si>
    <t xml:space="preserve">    5.4 缴费费率(%)</t>
  </si>
  <si>
    <t>[缴费费率]=[当期征缴收入]÷[缴费基数总额]</t>
  </si>
  <si>
    <t>2024年差额拨款单位缴费能力不足，实际缴费率为95.49%。缴费率低导致计算缴费率为22.92%（24*95.49%=22.92%），低于审核下限。</t>
  </si>
  <si>
    <t>2024年实际缴费率为95.49%，2025年按照100%预测，导致计算出的缴费费率增加1.08%，超审核上限。</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</si>
</sst>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0.00;;"/>
    <numFmt numFmtId="177" formatCode="0.00_ ;\-0.00"/>
    <numFmt numFmtId="178" formatCode="#,##0.00_ ;\-#,##0.00"/>
    <numFmt numFmtId="179" formatCode="#,##0_ ;\-#,##0;;"/>
    <numFmt numFmtId="180" formatCode="0.00%;\-0.00%"/>
  </numFmts>
  <fonts count="12" x14ac:knownFonts="1">
    <font>
      <sz val="11"/>
      <color theme="1"/>
      <name val="宋体"/>
      <family val="2"/>
      <scheme val="minor"/>
    </font>
    <font>
      <sz val="10"/>
      <name val="宋体"/>
      <family val="3"/>
      <charset val="134"/>
    </font>
    <font>
      <sz val="27"/>
      <color indexed="8"/>
      <name val="宋体"/>
      <family val="3"/>
      <charset val="134"/>
    </font>
    <font>
      <sz val="10"/>
      <name val="宋体"/>
      <family val="3"/>
      <charset val="134"/>
    </font>
    <font>
      <sz val="9"/>
      <color indexed="8"/>
      <name val="宋体"/>
      <family val="3"/>
      <charset val="134"/>
    </font>
    <font>
      <sz val="10"/>
      <color indexed="8"/>
      <name val="宋体"/>
      <family val="3"/>
      <charset val="134"/>
    </font>
    <font>
      <b/>
      <sz val="9"/>
      <color indexed="8"/>
      <name val="宋体"/>
      <family val="3"/>
      <charset val="134"/>
    </font>
    <font>
      <sz val="29"/>
      <color indexed="8"/>
      <name val="宋体"/>
      <family val="3"/>
      <charset val="134"/>
    </font>
    <font>
      <sz val="9"/>
      <color indexed="10"/>
      <name val="宋体"/>
      <family val="3"/>
      <charset val="134"/>
    </font>
    <font>
      <sz val="10"/>
      <color indexed="12"/>
      <name val="宋体"/>
      <family val="3"/>
      <charset val="134"/>
    </font>
    <font>
      <sz val="11"/>
      <color theme="1"/>
      <name val="宋体"/>
      <family val="2"/>
      <scheme val="minor"/>
    </font>
    <font>
      <sz val="9"/>
      <name val="宋体"/>
      <family val="3"/>
      <charset val="134"/>
      <scheme val="minor"/>
    </font>
  </fonts>
  <fills count="143">
    <fill>
      <patternFill patternType="none"/>
    </fill>
    <fill>
      <patternFill patternType="gray125"/>
    </fill>
    <fill>
      <patternFill patternType="none">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22"/>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none">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22"/>
        <bgColor indexed="64"/>
      </patternFill>
    </fill>
    <fill>
      <patternFill patternType="solid">
        <fgColor indexed="9"/>
        <bgColor indexed="64"/>
      </patternFill>
    </fill>
    <fill>
      <patternFill patternType="solid">
        <fgColor indexed="9"/>
        <bgColor indexed="64"/>
      </patternFill>
    </fill>
    <fill>
      <patternFill patternType="solid">
        <fgColor indexed="54"/>
        <bgColor indexed="64"/>
      </patternFill>
    </fill>
    <fill>
      <patternFill patternType="solid">
        <fgColor indexed="54"/>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54"/>
        <bgColor indexed="64"/>
      </patternFill>
    </fill>
    <fill>
      <patternFill patternType="solid">
        <fgColor indexed="9"/>
        <bgColor indexed="64"/>
      </patternFill>
    </fill>
    <fill>
      <patternFill patternType="solid">
        <fgColor indexed="54"/>
        <bgColor indexed="64"/>
      </patternFill>
    </fill>
    <fill>
      <patternFill patternType="solid">
        <fgColor indexed="54"/>
        <bgColor indexed="64"/>
      </patternFill>
    </fill>
    <fill>
      <patternFill patternType="solid">
        <fgColor indexed="9"/>
        <bgColor indexed="64"/>
      </patternFill>
    </fill>
    <fill>
      <patternFill patternType="none">
        <bgColor indexed="64"/>
      </patternFill>
    </fill>
    <fill>
      <patternFill patternType="solid">
        <fgColor indexed="9"/>
        <bgColor indexed="64"/>
      </patternFill>
    </fill>
    <fill>
      <patternFill patternType="solid">
        <fgColor indexed="9"/>
        <bgColor indexed="64"/>
      </patternFill>
    </fill>
    <fill>
      <patternFill patternType="solid">
        <fgColor indexed="54"/>
        <bgColor indexed="64"/>
      </patternFill>
    </fill>
    <fill>
      <patternFill patternType="solid">
        <fgColor indexed="54"/>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54"/>
        <bgColor indexed="64"/>
      </patternFill>
    </fill>
    <fill>
      <patternFill patternType="solid">
        <fgColor indexed="9"/>
        <bgColor indexed="64"/>
      </patternFill>
    </fill>
    <fill>
      <patternFill patternType="none">
        <bgColor indexed="64"/>
      </patternFill>
    </fill>
    <fill>
      <patternFill patternType="solid">
        <fgColor indexed="9"/>
        <bgColor indexed="64"/>
      </patternFill>
    </fill>
    <fill>
      <patternFill patternType="solid">
        <fgColor indexed="54"/>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none">
        <bgColor indexed="64"/>
      </patternFill>
    </fill>
    <fill>
      <patternFill patternType="none">
        <bgColor indexed="64"/>
      </patternFill>
    </fill>
    <fill>
      <patternFill patternType="solid">
        <fgColor indexed="54"/>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54"/>
        <bgColor indexed="64"/>
      </patternFill>
    </fill>
    <fill>
      <patternFill patternType="solid">
        <fgColor indexed="54"/>
        <bgColor indexed="64"/>
      </patternFill>
    </fill>
    <fill>
      <patternFill patternType="solid">
        <fgColor indexed="9"/>
        <bgColor indexed="64"/>
      </patternFill>
    </fill>
    <fill>
      <patternFill patternType="solid">
        <fgColor indexed="54"/>
        <bgColor indexed="64"/>
      </patternFill>
    </fill>
    <fill>
      <patternFill patternType="solid">
        <fgColor indexed="54"/>
        <bgColor indexed="64"/>
      </patternFill>
    </fill>
    <fill>
      <patternFill patternType="solid">
        <fgColor indexed="9"/>
        <bgColor indexed="64"/>
      </patternFill>
    </fill>
    <fill>
      <patternFill patternType="solid">
        <fgColor indexed="9"/>
        <bgColor indexed="64"/>
      </patternFill>
    </fill>
    <fill>
      <patternFill patternType="solid">
        <fgColor indexed="54"/>
        <bgColor indexed="64"/>
      </patternFill>
    </fill>
    <fill>
      <patternFill patternType="solid">
        <fgColor indexed="9"/>
        <bgColor indexed="64"/>
      </patternFill>
    </fill>
    <fill>
      <patternFill patternType="solid">
        <fgColor indexed="9"/>
        <bgColor indexed="64"/>
      </patternFill>
    </fill>
    <fill>
      <patternFill patternType="solid">
        <fgColor indexed="54"/>
        <bgColor indexed="64"/>
      </patternFill>
    </fill>
    <fill>
      <patternFill patternType="solid">
        <fgColor indexed="9"/>
        <bgColor indexed="64"/>
      </patternFill>
    </fill>
    <fill>
      <patternFill patternType="none">
        <bgColor indexed="64"/>
      </patternFill>
    </fill>
    <fill>
      <patternFill patternType="solid">
        <fgColor indexed="54"/>
        <bgColor indexed="64"/>
      </patternFill>
    </fill>
    <fill>
      <patternFill patternType="none">
        <bgColor indexed="64"/>
      </patternFill>
    </fill>
    <fill>
      <patternFill patternType="solid">
        <fgColor indexed="9"/>
        <bgColor indexed="64"/>
      </patternFill>
    </fill>
    <fill>
      <patternFill patternType="solid">
        <fgColor indexed="22"/>
        <bgColor indexed="64"/>
      </patternFill>
    </fill>
    <fill>
      <patternFill patternType="solid">
        <fgColor indexed="54"/>
        <bgColor indexed="64"/>
      </patternFill>
    </fill>
    <fill>
      <patternFill patternType="solid">
        <fgColor indexed="54"/>
        <bgColor indexed="64"/>
      </patternFill>
    </fill>
    <fill>
      <patternFill patternType="solid">
        <fgColor indexed="9"/>
        <bgColor indexed="64"/>
      </patternFill>
    </fill>
    <fill>
      <patternFill patternType="solid">
        <fgColor indexed="54"/>
        <bgColor indexed="64"/>
      </patternFill>
    </fill>
    <fill>
      <patternFill patternType="solid">
        <fgColor indexed="54"/>
        <bgColor indexed="64"/>
      </patternFill>
    </fill>
    <fill>
      <patternFill patternType="solid">
        <fgColor indexed="54"/>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54"/>
        <bgColor indexed="64"/>
      </patternFill>
    </fill>
    <fill>
      <patternFill patternType="none">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22"/>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9"/>
        <bgColor indexed="64"/>
      </patternFill>
    </fill>
    <fill>
      <patternFill patternType="solid">
        <fgColor indexed="54"/>
        <bgColor indexed="64"/>
      </patternFill>
    </fill>
    <fill>
      <patternFill patternType="solid">
        <fgColor indexed="9"/>
        <bgColor indexed="64"/>
      </patternFill>
    </fill>
    <fill>
      <patternFill patternType="none">
        <bgColor indexed="64"/>
      </patternFill>
    </fill>
    <fill>
      <patternFill patternType="none">
        <bgColor indexed="64"/>
      </patternFill>
    </fill>
    <fill>
      <patternFill patternType="solid">
        <fgColor indexed="54"/>
        <bgColor indexed="64"/>
      </patternFill>
    </fill>
    <fill>
      <patternFill patternType="solid">
        <fgColor indexed="9"/>
        <bgColor indexed="64"/>
      </patternFill>
    </fill>
    <fill>
      <patternFill patternType="solid">
        <fgColor indexed="9"/>
        <bgColor indexed="64"/>
      </patternFill>
    </fill>
    <fill>
      <patternFill patternType="solid">
        <fgColor indexed="54"/>
        <bgColor indexed="64"/>
      </patternFill>
    </fill>
    <fill>
      <patternFill patternType="solid">
        <fgColor indexed="9"/>
        <bgColor indexed="64"/>
      </patternFill>
    </fill>
    <fill>
      <patternFill patternType="solid">
        <fgColor indexed="22"/>
        <bgColor indexed="64"/>
      </patternFill>
    </fill>
    <fill>
      <patternFill patternType="solid">
        <fgColor indexed="22"/>
        <bgColor indexed="64"/>
      </patternFill>
    </fill>
    <fill>
      <patternFill patternType="solid">
        <fgColor indexed="22"/>
        <bgColor indexed="64"/>
      </patternFill>
    </fill>
    <fill>
      <patternFill patternType="solid">
        <fgColor indexed="9"/>
        <bgColor indexed="64"/>
      </patternFill>
    </fill>
    <fill>
      <patternFill patternType="none">
        <bgColor indexed="64"/>
      </patternFill>
    </fill>
    <fill>
      <patternFill patternType="none">
        <bgColor indexed="64"/>
      </patternFill>
    </fill>
    <fill>
      <patternFill patternType="none">
        <bgColor indexed="64"/>
      </patternFill>
    </fill>
    <fill>
      <patternFill patternType="solid">
        <fgColor rgb="FFFFFF80"/>
        <bgColor indexed="64"/>
      </patternFill>
    </fill>
  </fills>
  <borders count="149">
    <border>
      <left/>
      <right/>
      <top/>
      <bottom/>
      <diagonal/>
    </border>
    <border>
      <left/>
      <right/>
      <top/>
      <bottom/>
      <diagonal/>
    </border>
    <border>
      <left/>
      <right/>
      <top/>
      <bottom/>
      <diagonal/>
    </border>
    <border>
      <left/>
      <right/>
      <top/>
      <bottom/>
      <diagonal/>
    </border>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top/>
      <bottom/>
      <diagonal/>
    </border>
    <border>
      <left/>
      <right/>
      <top/>
      <bottom/>
      <diagonal/>
    </border>
    <border>
      <left/>
      <right/>
      <top/>
      <bottom style="thin">
        <color indexed="8"/>
      </bottom>
      <diagonal/>
    </border>
    <border>
      <left/>
      <right/>
      <top/>
      <bottom style="thin">
        <color indexed="8"/>
      </bottom>
      <diagonal/>
    </border>
    <border>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64"/>
      </top>
      <bottom style="thin">
        <color indexed="8"/>
      </bottom>
      <diagonal/>
    </border>
    <border>
      <left/>
      <right/>
      <top style="thin">
        <color indexed="8"/>
      </top>
      <bottom/>
      <diagonal/>
    </border>
    <border>
      <left/>
      <right/>
      <top style="thin">
        <color indexed="8"/>
      </top>
      <bottom/>
      <diagonal/>
    </border>
    <border>
      <left/>
      <right/>
      <top style="thin">
        <color indexed="8"/>
      </top>
      <bottom/>
      <diagonal/>
    </border>
    <border>
      <left/>
      <right/>
      <top style="thin">
        <color indexed="8"/>
      </top>
      <bottom/>
      <diagonal/>
    </border>
    <border>
      <left/>
      <right/>
      <top style="thin">
        <color indexed="8"/>
      </top>
      <bottom/>
      <diagonal/>
    </border>
    <border>
      <left/>
      <right/>
      <top/>
      <bottom/>
      <diagonal/>
    </border>
    <border>
      <left/>
      <right/>
      <top/>
      <bottom/>
      <diagonal/>
    </border>
    <border>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8"/>
      </top>
      <bottom style="thin">
        <color indexed="8"/>
      </bottom>
      <diagonal/>
    </border>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diagonal/>
    </border>
    <border>
      <left/>
      <right/>
      <top style="thin">
        <color indexed="8"/>
      </top>
      <bottom/>
      <diagonal/>
    </border>
  </borders>
  <cellStyleXfs count="2">
    <xf numFmtId="0" fontId="0" fillId="0" borderId="0"/>
    <xf numFmtId="0" fontId="10" fillId="0" borderId="0"/>
  </cellStyleXfs>
  <cellXfs count="3216">
    <xf numFmtId="0" fontId="0" fillId="0" borderId="0" xfId="0"/>
    <xf numFmtId="0" fontId="1" fillId="2" borderId="1" xfId="1" applyFont="1" applyFill="1" applyBorder="1"/>
    <xf numFmtId="49" fontId="5" fillId="19" borderId="18" xfId="1" applyNumberFormat="1" applyFont="1" applyFill="1" applyBorder="1" applyAlignment="1">
      <alignment horizontal="left" vertical="center" wrapText="1"/>
    </xf>
    <xf numFmtId="49" fontId="4" fillId="44" borderId="44" xfId="1" applyNumberFormat="1" applyFont="1" applyFill="1" applyBorder="1" applyAlignment="1">
      <alignment horizontal="left" vertical="center" wrapText="1"/>
    </xf>
    <xf numFmtId="49" fontId="4" fillId="55" borderId="55" xfId="1" applyNumberFormat="1" applyFont="1" applyFill="1" applyBorder="1" applyAlignment="1">
      <alignment horizontal="left" vertical="center" wrapText="1"/>
    </xf>
    <xf numFmtId="0" fontId="4" fillId="62" borderId="65" xfId="1" applyFont="1" applyFill="1" applyBorder="1"/>
    <xf numFmtId="178" fontId="9" fillId="90" borderId="96" xfId="1" applyNumberFormat="1" applyFont="1" applyFill="1" applyBorder="1" applyAlignment="1">
      <alignment horizontal="right" vertical="center"/>
    </xf>
    <xf numFmtId="178" fontId="9" fillId="92" borderId="98" xfId="1" applyNumberFormat="1" applyFont="1" applyFill="1" applyBorder="1" applyAlignment="1">
      <alignment horizontal="right" vertical="center"/>
    </xf>
    <xf numFmtId="49" fontId="4" fillId="105" borderId="111" xfId="1" applyNumberFormat="1" applyFont="1" applyFill="1" applyBorder="1" applyAlignment="1">
      <alignment horizontal="left" vertical="center" wrapText="1"/>
    </xf>
    <xf numFmtId="49" fontId="4" fillId="128" borderId="134" xfId="1" applyNumberFormat="1" applyFont="1" applyFill="1" applyBorder="1" applyAlignment="1">
      <alignment horizontal="left" vertical="center" wrapText="1"/>
    </xf>
    <xf numFmtId="49" fontId="4" fillId="129" borderId="135" xfId="1" applyNumberFormat="1" applyFont="1" applyFill="1" applyBorder="1" applyAlignment="1">
      <alignment horizontal="left" vertical="center" wrapText="1"/>
    </xf>
    <xf numFmtId="0" fontId="4" fillId="139" borderId="146" xfId="1" applyFont="1" applyFill="1" applyBorder="1" applyAlignment="1">
      <alignment horizontal="left" vertical="center"/>
    </xf>
    <xf numFmtId="0" fontId="4" fillId="140" borderId="147" xfId="1" applyFont="1" applyFill="1" applyBorder="1" applyAlignment="1">
      <alignment horizontal="right" vertical="center"/>
    </xf>
    <xf numFmtId="0" fontId="4" fillId="141" borderId="148" xfId="1" applyFont="1" applyFill="1" applyBorder="1" applyAlignment="1">
      <alignment horizontal="center"/>
    </xf>
    <xf numFmtId="49" fontId="4" fillId="24" borderId="23" xfId="1" applyNumberFormat="1" applyFont="1" applyFill="1" applyBorder="1" applyAlignment="1">
      <alignment horizontal="left" vertical="center" wrapText="1"/>
    </xf>
    <xf numFmtId="0" fontId="4" fillId="25" borderId="24" xfId="1" applyFont="1" applyFill="1" applyBorder="1" applyAlignment="1">
      <alignment horizontal="left" vertical="center" wrapText="1"/>
    </xf>
    <xf numFmtId="0" fontId="4" fillId="6" borderId="5" xfId="1" applyFont="1" applyFill="1" applyBorder="1" applyAlignment="1">
      <alignment horizontal="right" vertical="center" wrapText="1"/>
    </xf>
    <xf numFmtId="0" fontId="4" fillId="26" borderId="25" xfId="1" applyFont="1" applyFill="1" applyBorder="1" applyAlignment="1">
      <alignment horizontal="right" vertical="center"/>
    </xf>
    <xf numFmtId="0" fontId="4" fillId="26" borderId="25" xfId="1" applyFont="1" applyFill="1" applyBorder="1" applyAlignment="1">
      <alignment horizontal="right" vertical="center"/>
    </xf>
    <xf numFmtId="0" fontId="4" fillId="26" borderId="25" xfId="1" applyFont="1" applyFill="1" applyBorder="1" applyAlignment="1">
      <alignment horizontal="right" vertical="center"/>
    </xf>
    <xf numFmtId="0" fontId="4" fillId="26" borderId="25" xfId="1" applyFont="1" applyFill="1" applyBorder="1" applyAlignment="1">
      <alignment horizontal="right" vertical="center"/>
    </xf>
    <xf numFmtId="0" fontId="4" fillId="27" borderId="26" xfId="1" applyFont="1" applyFill="1" applyBorder="1" applyAlignment="1">
      <alignment horizontal="center"/>
    </xf>
    <xf numFmtId="0" fontId="4" fillId="26" borderId="25" xfId="1" applyFont="1" applyFill="1" applyBorder="1" applyAlignment="1">
      <alignment horizontal="right" vertical="center"/>
    </xf>
    <xf numFmtId="0" fontId="4" fillId="26" borderId="25" xfId="1" applyFont="1" applyFill="1" applyBorder="1" applyAlignment="1">
      <alignment horizontal="right" vertical="center"/>
    </xf>
    <xf numFmtId="0" fontId="4" fillId="26" borderId="25" xfId="1" applyFont="1" applyFill="1" applyBorder="1" applyAlignment="1">
      <alignment horizontal="right" vertical="center"/>
    </xf>
    <xf numFmtId="0" fontId="6" fillId="29" borderId="28" xfId="1" applyFont="1" applyFill="1" applyBorder="1" applyAlignment="1">
      <alignment horizontal="center" vertical="center"/>
    </xf>
    <xf numFmtId="0" fontId="6" fillId="29" borderId="28" xfId="1" applyFont="1" applyFill="1" applyBorder="1" applyAlignment="1">
      <alignment horizontal="center" vertical="center"/>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5" fillId="10" borderId="9" xfId="1" applyFont="1" applyFill="1" applyBorder="1" applyAlignment="1">
      <alignment horizontal="left" vertical="center" wrapText="1"/>
    </xf>
    <xf numFmtId="176" fontId="4" fillId="142" borderId="33" xfId="1" applyNumberFormat="1" applyFont="1" applyFill="1" applyBorder="1" applyAlignment="1">
      <alignment horizontal="right" vertical="center"/>
    </xf>
    <xf numFmtId="0" fontId="6" fillId="34" borderId="34"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2" borderId="11" xfId="1" applyFont="1" applyFill="1" applyBorder="1" applyAlignment="1">
      <alignment horizontal="left" vertical="center" wrapText="1"/>
    </xf>
    <xf numFmtId="0" fontId="4" fillId="41" borderId="41" xfId="1" applyFont="1" applyFill="1" applyBorder="1" applyAlignment="1">
      <alignment horizontal="center" vertical="center"/>
    </xf>
    <xf numFmtId="177" fontId="4" fillId="42" borderId="42" xfId="1" applyNumberFormat="1" applyFont="1" applyFill="1" applyBorder="1" applyAlignment="1">
      <alignment horizontal="right" vertical="center"/>
    </xf>
    <xf numFmtId="177" fontId="4" fillId="42" borderId="42"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5" fillId="13" borderId="12" xfId="1" applyFont="1" applyFill="1" applyBorder="1" applyAlignment="1">
      <alignment horizontal="left" vertical="center" wrapText="1"/>
    </xf>
    <xf numFmtId="176" fontId="4" fillId="46" borderId="46" xfId="1" applyNumberFormat="1" applyFont="1" applyFill="1" applyBorder="1" applyAlignment="1">
      <alignment horizontal="right" vertical="center"/>
    </xf>
    <xf numFmtId="0" fontId="4" fillId="47" borderId="47" xfId="1" applyFont="1" applyFill="1" applyBorder="1" applyAlignment="1">
      <alignment horizontal="center" vertical="center"/>
    </xf>
    <xf numFmtId="0" fontId="4" fillId="48" borderId="48" xfId="1" applyFont="1" applyFill="1" applyBorder="1" applyAlignment="1">
      <alignment horizontal="right" vertical="center"/>
    </xf>
    <xf numFmtId="0" fontId="4" fillId="48" borderId="48" xfId="1" applyFont="1" applyFill="1" applyBorder="1" applyAlignment="1">
      <alignment horizontal="right" vertical="center"/>
    </xf>
    <xf numFmtId="0" fontId="8" fillId="49" borderId="49" xfId="1" applyFont="1" applyFill="1" applyBorder="1" applyAlignment="1">
      <alignment horizontal="center" vertical="center"/>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5" fillId="10" borderId="9" xfId="1" applyFont="1" applyFill="1" applyBorder="1" applyAlignment="1">
      <alignment horizontal="left" vertical="center" wrapText="1"/>
    </xf>
    <xf numFmtId="176" fontId="4" fillId="46" borderId="4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8" fillId="51" borderId="51"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8" fillId="51" borderId="51"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176" fontId="4" fillId="46" borderId="4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8" fillId="51" borderId="51"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179" fontId="4" fillId="142" borderId="57"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57" borderId="58" xfId="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57" borderId="58" xfId="1" applyFont="1" applyFill="1" applyBorder="1" applyAlignment="1">
      <alignment horizontal="right" vertical="center"/>
    </xf>
    <xf numFmtId="0" fontId="3" fillId="15" borderId="14" xfId="1" applyFont="1" applyFill="1" applyBorder="1"/>
    <xf numFmtId="0" fontId="3" fillId="15" borderId="14" xfId="1" applyFont="1" applyFill="1" applyBorder="1"/>
    <xf numFmtId="0" fontId="3" fillId="15" borderId="14" xfId="1" applyFont="1" applyFill="1" applyBorder="1"/>
    <xf numFmtId="0" fontId="3" fillId="15" borderId="14" xfId="1" applyFont="1" applyFill="1" applyBorder="1"/>
    <xf numFmtId="0" fontId="5" fillId="12" borderId="11" xfId="1" applyFont="1" applyFill="1" applyBorder="1" applyAlignment="1">
      <alignment horizontal="left" vertical="center" wrapText="1"/>
    </xf>
    <xf numFmtId="0" fontId="4" fillId="41" borderId="41" xfId="1" applyFont="1" applyFill="1" applyBorder="1" applyAlignment="1">
      <alignment horizontal="center" vertical="center"/>
    </xf>
    <xf numFmtId="177" fontId="4" fillId="42" borderId="42" xfId="1" applyNumberFormat="1" applyFont="1" applyFill="1" applyBorder="1" applyAlignment="1">
      <alignment horizontal="right" vertical="center"/>
    </xf>
    <xf numFmtId="177" fontId="4" fillId="42" borderId="42"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5" fillId="13" borderId="12" xfId="1" applyFont="1" applyFill="1" applyBorder="1" applyAlignment="1">
      <alignment horizontal="left" vertical="center" wrapText="1"/>
    </xf>
    <xf numFmtId="0" fontId="4" fillId="47" borderId="47" xfId="1" applyFont="1" applyFill="1" applyBorder="1" applyAlignment="1">
      <alignment horizontal="center" vertical="center"/>
    </xf>
    <xf numFmtId="0" fontId="4" fillId="48" borderId="48" xfId="1" applyFont="1" applyFill="1" applyBorder="1" applyAlignment="1">
      <alignment horizontal="right" vertical="center"/>
    </xf>
    <xf numFmtId="0" fontId="4" fillId="48" borderId="48" xfId="1" applyFont="1" applyFill="1" applyBorder="1" applyAlignment="1">
      <alignment horizontal="right" vertical="center"/>
    </xf>
    <xf numFmtId="0" fontId="4" fillId="59" borderId="60" xfId="1" applyFont="1" applyFill="1" applyBorder="1" applyAlignment="1">
      <alignment horizontal="center" vertical="center"/>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57" borderId="58" xfId="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57" borderId="58" xfId="1" applyFont="1" applyFill="1" applyBorder="1" applyAlignment="1">
      <alignment horizontal="right" vertical="center"/>
    </xf>
    <xf numFmtId="0" fontId="3" fillId="15" borderId="14"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5" fillId="12" borderId="11" xfId="1" applyFont="1" applyFill="1" applyBorder="1" applyAlignment="1">
      <alignment horizontal="left" vertical="center" wrapText="1"/>
    </xf>
    <xf numFmtId="176" fontId="4" fillId="142" borderId="61" xfId="1" applyNumberFormat="1" applyFont="1" applyFill="1" applyBorder="1" applyAlignment="1">
      <alignment horizontal="right" vertical="center"/>
    </xf>
    <xf numFmtId="0" fontId="4" fillId="41" borderId="41" xfId="1" applyFont="1" applyFill="1" applyBorder="1" applyAlignment="1">
      <alignment horizontal="center" vertical="center"/>
    </xf>
    <xf numFmtId="177" fontId="4" fillId="42" borderId="42" xfId="1" applyNumberFormat="1" applyFont="1" applyFill="1" applyBorder="1" applyAlignment="1">
      <alignment horizontal="right" vertical="center"/>
    </xf>
    <xf numFmtId="177" fontId="4" fillId="42" borderId="42" xfId="1" applyNumberFormat="1" applyFont="1" applyFill="1" applyBorder="1" applyAlignment="1">
      <alignment horizontal="right" vertical="center"/>
    </xf>
    <xf numFmtId="49" fontId="8" fillId="60" borderId="62" xfId="1" applyNumberFormat="1" applyFont="1" applyFill="1" applyBorder="1" applyAlignment="1">
      <alignment horizontal="center" vertical="center" wrapText="1"/>
    </xf>
    <xf numFmtId="0" fontId="5" fillId="13" borderId="12" xfId="1" applyFont="1" applyFill="1" applyBorder="1" applyAlignment="1">
      <alignment horizontal="left" vertical="center" wrapText="1"/>
    </xf>
    <xf numFmtId="176" fontId="4" fillId="142" borderId="63" xfId="1" applyNumberFormat="1" applyFont="1" applyFill="1" applyBorder="1" applyAlignment="1">
      <alignment horizontal="right" vertical="center"/>
    </xf>
    <xf numFmtId="0" fontId="4" fillId="47" borderId="47" xfId="1" applyFont="1" applyFill="1" applyBorder="1" applyAlignment="1">
      <alignment horizontal="center" vertical="center"/>
    </xf>
    <xf numFmtId="0" fontId="4" fillId="48" borderId="48" xfId="1" applyFont="1" applyFill="1" applyBorder="1" applyAlignment="1">
      <alignment horizontal="right" vertical="center"/>
    </xf>
    <xf numFmtId="0" fontId="4" fillId="48" borderId="48" xfId="1" applyFont="1" applyFill="1" applyBorder="1" applyAlignment="1">
      <alignment horizontal="right" vertical="center"/>
    </xf>
    <xf numFmtId="0" fontId="4" fillId="59" borderId="60" xfId="1" applyFont="1" applyFill="1" applyBorder="1" applyAlignment="1">
      <alignment horizontal="center" vertical="center"/>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63" borderId="67" xfId="1" applyFont="1" applyFill="1" applyBorder="1" applyAlignment="1">
      <alignment horizontal="right" vertical="center"/>
    </xf>
    <xf numFmtId="0" fontId="4" fillId="63" borderId="67" xfId="1" applyFont="1" applyFill="1" applyBorder="1" applyAlignment="1">
      <alignment horizontal="right" vertical="center"/>
    </xf>
    <xf numFmtId="0" fontId="4" fillId="65" borderId="69" xfId="1" applyFont="1" applyFill="1" applyBorder="1"/>
    <xf numFmtId="0" fontId="4" fillId="65" borderId="69" xfId="1" applyFont="1" applyFill="1" applyBorder="1"/>
    <xf numFmtId="0" fontId="4" fillId="65" borderId="69" xfId="1" applyFont="1" applyFill="1" applyBorder="1"/>
    <xf numFmtId="0" fontId="4" fillId="65" borderId="69" xfId="1" applyFont="1" applyFill="1" applyBorder="1"/>
    <xf numFmtId="0" fontId="4" fillId="65" borderId="69" xfId="1" applyFont="1" applyFill="1" applyBorder="1"/>
    <xf numFmtId="0" fontId="4" fillId="65" borderId="69" xfId="1" applyFont="1" applyFill="1" applyBorder="1"/>
    <xf numFmtId="0" fontId="4" fillId="65" borderId="69" xfId="1" applyFont="1" applyFill="1" applyBorder="1"/>
    <xf numFmtId="0" fontId="4" fillId="22" borderId="21" xfId="1" applyFont="1" applyFill="1" applyBorder="1" applyAlignment="1">
      <alignment horizontal="center"/>
    </xf>
    <xf numFmtId="0" fontId="4" fillId="66" borderId="70" xfId="1" applyFont="1" applyFill="1" applyBorder="1" applyAlignment="1">
      <alignment horizontal="right"/>
    </xf>
    <xf numFmtId="0" fontId="4" fillId="66" borderId="70" xfId="1" applyFont="1" applyFill="1" applyBorder="1" applyAlignment="1">
      <alignment horizontal="right"/>
    </xf>
    <xf numFmtId="0" fontId="4" fillId="66" borderId="70" xfId="1" applyFont="1" applyFill="1" applyBorder="1" applyAlignment="1">
      <alignment horizontal="right"/>
    </xf>
    <xf numFmtId="49" fontId="4" fillId="24" borderId="23" xfId="1" applyNumberFormat="1" applyFont="1" applyFill="1" applyBorder="1" applyAlignment="1">
      <alignment horizontal="left" vertical="center" wrapText="1"/>
    </xf>
    <xf numFmtId="0" fontId="4" fillId="67" borderId="71" xfId="1" applyFont="1" applyFill="1" applyBorder="1"/>
    <xf numFmtId="0" fontId="4" fillId="67" borderId="71" xfId="1" applyFont="1" applyFill="1" applyBorder="1"/>
    <xf numFmtId="0" fontId="4" fillId="67" borderId="71" xfId="1" applyFont="1" applyFill="1" applyBorder="1"/>
    <xf numFmtId="0" fontId="4" fillId="67" borderId="71" xfId="1" applyFont="1" applyFill="1" applyBorder="1"/>
    <xf numFmtId="0" fontId="4" fillId="67" borderId="71" xfId="1" applyFont="1" applyFill="1" applyBorder="1"/>
    <xf numFmtId="0" fontId="4" fillId="67" borderId="71" xfId="1" applyFont="1" applyFill="1" applyBorder="1"/>
    <xf numFmtId="0" fontId="4" fillId="27" borderId="26" xfId="1" applyFont="1" applyFill="1" applyBorder="1" applyAlignment="1">
      <alignment horizontal="center"/>
    </xf>
    <xf numFmtId="0" fontId="4" fillId="68" borderId="72" xfId="1" applyFont="1" applyFill="1" applyBorder="1" applyAlignment="1">
      <alignment horizontal="right"/>
    </xf>
    <xf numFmtId="0" fontId="4" fillId="68" borderId="72" xfId="1" applyFont="1" applyFill="1" applyBorder="1" applyAlignment="1">
      <alignment horizontal="right"/>
    </xf>
    <xf numFmtId="0" fontId="4" fillId="68" borderId="72" xfId="1" applyFont="1" applyFill="1" applyBorder="1" applyAlignment="1">
      <alignment horizontal="right"/>
    </xf>
    <xf numFmtId="0" fontId="6" fillId="29" borderId="28" xfId="1" applyFont="1" applyFill="1" applyBorder="1" applyAlignment="1">
      <alignment horizontal="center" vertical="center"/>
    </xf>
    <xf numFmtId="0" fontId="6" fillId="29" borderId="28" xfId="1" applyFont="1" applyFill="1" applyBorder="1" applyAlignment="1">
      <alignment horizontal="center" vertical="center"/>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1" borderId="75" xfId="1" applyFont="1" applyFill="1" applyBorder="1" applyAlignment="1">
      <alignment horizontal="left" vertical="center"/>
    </xf>
    <xf numFmtId="176" fontId="4" fillId="72" borderId="7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1" borderId="75" xfId="1" applyFont="1" applyFill="1" applyBorder="1" applyAlignment="1">
      <alignment horizontal="left" vertical="center"/>
    </xf>
    <xf numFmtId="176" fontId="4" fillId="73" borderId="77"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6" borderId="80" xfId="1" applyFont="1" applyFill="1" applyBorder="1" applyAlignment="1">
      <alignment horizontal="left" vertical="center"/>
    </xf>
    <xf numFmtId="0" fontId="4" fillId="41" borderId="41" xfId="1" applyFont="1" applyFill="1" applyBorder="1" applyAlignment="1">
      <alignment horizontal="center" vertical="center"/>
    </xf>
    <xf numFmtId="177" fontId="4" fillId="42" borderId="42" xfId="1" applyNumberFormat="1" applyFont="1" applyFill="1" applyBorder="1" applyAlignment="1">
      <alignment horizontal="right" vertical="center"/>
    </xf>
    <xf numFmtId="177" fontId="4" fillId="42" borderId="42"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5" fillId="77" borderId="81" xfId="1" applyFont="1" applyFill="1" applyBorder="1" applyAlignment="1">
      <alignment vertical="center"/>
    </xf>
    <xf numFmtId="176" fontId="4" fillId="142" borderId="82" xfId="1" applyNumberFormat="1" applyFont="1" applyFill="1" applyBorder="1" applyAlignment="1">
      <alignment horizontal="right" vertical="center"/>
    </xf>
    <xf numFmtId="0" fontId="4" fillId="78" borderId="83" xfId="1" applyFont="1" applyFill="1" applyBorder="1" applyAlignment="1">
      <alignment horizontal="center" vertical="center"/>
    </xf>
    <xf numFmtId="180" fontId="4" fillId="79" borderId="84" xfId="1" applyNumberFormat="1" applyFont="1" applyFill="1" applyBorder="1" applyAlignment="1">
      <alignment horizontal="right" vertical="center"/>
    </xf>
    <xf numFmtId="180" fontId="4" fillId="79" borderId="84" xfId="1" applyNumberFormat="1" applyFont="1" applyFill="1" applyBorder="1" applyAlignment="1">
      <alignment horizontal="right" vertical="center"/>
    </xf>
    <xf numFmtId="0" fontId="3" fillId="20" borderId="19" xfId="1" applyFont="1" applyFill="1" applyBorder="1" applyAlignment="1">
      <alignment horizontal="center"/>
    </xf>
    <xf numFmtId="0" fontId="3" fillId="14" borderId="13" xfId="1" applyFont="1" applyFill="1" applyBorder="1"/>
    <xf numFmtId="0" fontId="3" fillId="14" borderId="13" xfId="1" applyFont="1" applyFill="1" applyBorder="1"/>
    <xf numFmtId="0" fontId="3" fillId="14" borderId="13" xfId="1" applyFont="1" applyFill="1" applyBorder="1"/>
    <xf numFmtId="0" fontId="5" fillId="77" borderId="81" xfId="1" applyFont="1" applyFill="1" applyBorder="1" applyAlignment="1">
      <alignment vertical="center"/>
    </xf>
    <xf numFmtId="0" fontId="4" fillId="78" borderId="83" xfId="1" applyFont="1" applyFill="1" applyBorder="1" applyAlignment="1">
      <alignment horizontal="center" vertical="center"/>
    </xf>
    <xf numFmtId="180" fontId="4" fillId="81" borderId="86" xfId="1" applyNumberFormat="1" applyFont="1" applyFill="1" applyBorder="1" applyAlignment="1">
      <alignment horizontal="right" vertical="center"/>
    </xf>
    <xf numFmtId="180" fontId="4" fillId="81" borderId="86" xfId="1" applyNumberFormat="1" applyFont="1" applyFill="1" applyBorder="1" applyAlignment="1">
      <alignment horizontal="right" vertical="center"/>
    </xf>
    <xf numFmtId="0" fontId="3" fillId="21" borderId="20" xfId="1" applyFont="1" applyFill="1" applyBorder="1" applyAlignment="1">
      <alignment horizontal="center"/>
    </xf>
    <xf numFmtId="0" fontId="3" fillId="15" borderId="14" xfId="1" applyFont="1" applyFill="1" applyBorder="1"/>
    <xf numFmtId="0" fontId="3" fillId="15" borderId="14" xfId="1" applyFont="1" applyFill="1" applyBorder="1"/>
    <xf numFmtId="0" fontId="3" fillId="15" borderId="14" xfId="1" applyFont="1" applyFill="1" applyBorder="1"/>
    <xf numFmtId="0" fontId="5" fillId="77" borderId="81" xfId="1" applyFont="1" applyFill="1" applyBorder="1" applyAlignment="1">
      <alignment vertical="center"/>
    </xf>
    <xf numFmtId="0" fontId="4" fillId="82" borderId="87" xfId="1" applyFont="1" applyFill="1" applyBorder="1" applyAlignment="1">
      <alignment horizontal="center" vertical="center"/>
    </xf>
    <xf numFmtId="177" fontId="4" fillId="42" borderId="42" xfId="1" applyNumberFormat="1" applyFont="1" applyFill="1" applyBorder="1" applyAlignment="1">
      <alignment horizontal="right" vertical="center"/>
    </xf>
    <xf numFmtId="177" fontId="4" fillId="42" borderId="42"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5" fillId="77" borderId="81" xfId="1" applyFont="1" applyFill="1" applyBorder="1" applyAlignment="1">
      <alignment vertical="center"/>
    </xf>
    <xf numFmtId="176" fontId="4" fillId="83" borderId="88" xfId="1" applyNumberFormat="1" applyFont="1" applyFill="1" applyBorder="1" applyAlignment="1">
      <alignment horizontal="right" vertical="center"/>
    </xf>
    <xf numFmtId="0" fontId="4" fillId="78" borderId="83" xfId="1" applyFont="1" applyFill="1" applyBorder="1" applyAlignment="1">
      <alignment horizontal="center" vertical="center"/>
    </xf>
    <xf numFmtId="180" fontId="4" fillId="79" borderId="84" xfId="1" applyNumberFormat="1" applyFont="1" applyFill="1" applyBorder="1" applyAlignment="1">
      <alignment horizontal="right" vertical="center"/>
    </xf>
    <xf numFmtId="180" fontId="4" fillId="79" borderId="84" xfId="1" applyNumberFormat="1" applyFont="1" applyFill="1" applyBorder="1" applyAlignment="1">
      <alignment horizontal="right" vertical="center"/>
    </xf>
    <xf numFmtId="0" fontId="3" fillId="20" borderId="19" xfId="1" applyFont="1" applyFill="1" applyBorder="1" applyAlignment="1">
      <alignment horizontal="center"/>
    </xf>
    <xf numFmtId="0" fontId="3" fillId="14" borderId="13" xfId="1" applyFont="1" applyFill="1" applyBorder="1"/>
    <xf numFmtId="0" fontId="3" fillId="14" borderId="13" xfId="1" applyFont="1" applyFill="1" applyBorder="1"/>
    <xf numFmtId="0" fontId="3" fillId="14" borderId="13" xfId="1" applyFont="1" applyFill="1" applyBorder="1"/>
    <xf numFmtId="0" fontId="5" fillId="77" borderId="81" xfId="1" applyFont="1" applyFill="1" applyBorder="1" applyAlignment="1">
      <alignment vertical="center"/>
    </xf>
    <xf numFmtId="0" fontId="4" fillId="78" borderId="83" xfId="1" applyFont="1" applyFill="1" applyBorder="1" applyAlignment="1">
      <alignment horizontal="center" vertical="center"/>
    </xf>
    <xf numFmtId="180" fontId="4" fillId="81" borderId="86" xfId="1" applyNumberFormat="1" applyFont="1" applyFill="1" applyBorder="1" applyAlignment="1">
      <alignment horizontal="right" vertical="center"/>
    </xf>
    <xf numFmtId="180" fontId="4" fillId="81" borderId="86" xfId="1" applyNumberFormat="1" applyFont="1" applyFill="1" applyBorder="1" applyAlignment="1">
      <alignment horizontal="right" vertical="center"/>
    </xf>
    <xf numFmtId="0" fontId="3" fillId="21" borderId="20" xfId="1" applyFont="1" applyFill="1" applyBorder="1" applyAlignment="1">
      <alignment horizontal="center"/>
    </xf>
    <xf numFmtId="0" fontId="3" fillId="15" borderId="14" xfId="1" applyFont="1" applyFill="1" applyBorder="1"/>
    <xf numFmtId="0" fontId="3" fillId="15" borderId="14" xfId="1" applyFont="1" applyFill="1" applyBorder="1"/>
    <xf numFmtId="0" fontId="3" fillId="15" borderId="14" xfId="1" applyFont="1" applyFill="1" applyBorder="1"/>
    <xf numFmtId="0" fontId="5" fillId="84" borderId="89" xfId="1" applyFont="1" applyFill="1" applyBorder="1" applyAlignment="1">
      <alignment vertical="center"/>
    </xf>
    <xf numFmtId="176" fontId="4" fillId="142" borderId="90" xfId="1" applyNumberFormat="1" applyFont="1" applyFill="1" applyBorder="1" applyAlignment="1">
      <alignment horizontal="right" vertical="center"/>
    </xf>
    <xf numFmtId="0" fontId="4" fillId="85" borderId="91" xfId="1" applyFont="1" applyFill="1" applyBorder="1" applyAlignment="1">
      <alignment horizontal="center" vertical="center"/>
    </xf>
    <xf numFmtId="177" fontId="4" fillId="42" borderId="42" xfId="1" applyNumberFormat="1" applyFont="1" applyFill="1" applyBorder="1" applyAlignment="1">
      <alignment horizontal="right" vertical="center"/>
    </xf>
    <xf numFmtId="177" fontId="4" fillId="42" borderId="42"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4" fillId="87" borderId="93" xfId="1" applyFont="1" applyFill="1" applyBorder="1" applyAlignment="1">
      <alignment horizontal="left" vertical="center"/>
    </xf>
    <xf numFmtId="0" fontId="4" fillId="47" borderId="47" xfId="1" applyFont="1" applyFill="1" applyBorder="1" applyAlignment="1">
      <alignment horizontal="center" vertical="center"/>
    </xf>
    <xf numFmtId="0" fontId="4" fillId="48" borderId="48" xfId="1" applyFont="1" applyFill="1" applyBorder="1" applyAlignment="1">
      <alignment horizontal="right" vertical="center"/>
    </xf>
    <xf numFmtId="0" fontId="4" fillId="48" borderId="48" xfId="1" applyFont="1" applyFill="1" applyBorder="1" applyAlignment="1">
      <alignment horizontal="right" vertical="center"/>
    </xf>
    <xf numFmtId="0" fontId="4" fillId="59" borderId="60" xfId="1" applyFont="1" applyFill="1" applyBorder="1" applyAlignment="1">
      <alignment horizontal="center" vertical="center"/>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88" borderId="94" xfId="1" applyFont="1" applyFill="1" applyBorder="1"/>
    <xf numFmtId="0" fontId="4" fillId="88" borderId="94" xfId="1" applyFont="1" applyFill="1" applyBorder="1"/>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88" borderId="94" xfId="1" applyFont="1" applyFill="1" applyBorder="1"/>
    <xf numFmtId="0" fontId="4" fillId="88" borderId="94" xfId="1" applyFont="1" applyFill="1" applyBorder="1"/>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4" fillId="71" borderId="75"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91" borderId="97" xfId="1" applyNumberFormat="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4" fillId="71" borderId="75"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91" borderId="97" xfId="1" applyNumberFormat="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91" borderId="97" xfId="1" applyNumberFormat="1" applyFont="1" applyFill="1" applyBorder="1" applyAlignment="1">
      <alignment horizontal="right" vertical="center"/>
    </xf>
    <xf numFmtId="0" fontId="3" fillId="15" borderId="14" xfId="1" applyFont="1" applyFill="1" applyBorder="1"/>
    <xf numFmtId="0" fontId="3" fillId="15" borderId="14" xfId="1" applyFont="1" applyFill="1" applyBorder="1"/>
    <xf numFmtId="0" fontId="3" fillId="15" borderId="14" xfId="1" applyFont="1" applyFill="1" applyBorder="1"/>
    <xf numFmtId="0" fontId="3" fillId="15" borderId="14" xfId="1" applyFont="1" applyFill="1" applyBorder="1"/>
    <xf numFmtId="0" fontId="4" fillId="76" borderId="80" xfId="1" applyFont="1" applyFill="1" applyBorder="1" applyAlignment="1">
      <alignment horizontal="left" vertical="center"/>
    </xf>
    <xf numFmtId="0" fontId="4" fillId="41" borderId="41" xfId="1" applyFont="1" applyFill="1" applyBorder="1" applyAlignment="1">
      <alignment horizontal="center" vertical="center"/>
    </xf>
    <xf numFmtId="177" fontId="4" fillId="42" borderId="42" xfId="1" applyNumberFormat="1" applyFont="1" applyFill="1" applyBorder="1" applyAlignment="1">
      <alignment horizontal="right" vertical="center"/>
    </xf>
    <xf numFmtId="177" fontId="4" fillId="42" borderId="42"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49" fontId="4" fillId="93" borderId="99" xfId="1" applyNumberFormat="1" applyFont="1" applyFill="1" applyBorder="1" applyAlignment="1">
      <alignment horizontal="left" vertical="center" wrapText="1"/>
    </xf>
    <xf numFmtId="49" fontId="4" fillId="93" borderId="99" xfId="1" applyNumberFormat="1" applyFont="1" applyFill="1" applyBorder="1" applyAlignment="1">
      <alignment horizontal="left" vertical="center" wrapText="1"/>
    </xf>
    <xf numFmtId="49" fontId="4" fillId="93" borderId="99" xfId="1" applyNumberFormat="1" applyFont="1" applyFill="1" applyBorder="1" applyAlignment="1">
      <alignment horizontal="left" vertical="center" wrapText="1"/>
    </xf>
    <xf numFmtId="0" fontId="4" fillId="87" borderId="93" xfId="1" applyFont="1" applyFill="1" applyBorder="1" applyAlignment="1">
      <alignment horizontal="left" vertical="center"/>
    </xf>
    <xf numFmtId="0" fontId="4" fillId="47" borderId="47" xfId="1" applyFont="1" applyFill="1" applyBorder="1" applyAlignment="1">
      <alignment horizontal="center" vertical="center"/>
    </xf>
    <xf numFmtId="0" fontId="4" fillId="48" borderId="48" xfId="1" applyFont="1" applyFill="1" applyBorder="1" applyAlignment="1">
      <alignment horizontal="right" vertical="center"/>
    </xf>
    <xf numFmtId="0" fontId="4" fillId="48" borderId="48" xfId="1" applyFont="1" applyFill="1" applyBorder="1" applyAlignment="1">
      <alignment horizontal="right" vertical="center"/>
    </xf>
    <xf numFmtId="0" fontId="4" fillId="59" borderId="60" xfId="1" applyFont="1" applyFill="1" applyBorder="1" applyAlignment="1">
      <alignment horizontal="center" vertical="center"/>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88" borderId="94" xfId="1" applyFont="1" applyFill="1" applyBorder="1"/>
    <xf numFmtId="0" fontId="4" fillId="88" borderId="94" xfId="1" applyFont="1" applyFill="1" applyBorder="1"/>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1" borderId="75" xfId="1" applyFont="1" applyFill="1" applyBorder="1" applyAlignment="1">
      <alignment horizontal="left" vertical="center"/>
    </xf>
    <xf numFmtId="176" fontId="4" fillId="72" borderId="76" xfId="1" applyNumberFormat="1" applyFont="1" applyFill="1" applyBorder="1" applyAlignment="1">
      <alignment horizontal="righ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1" borderId="75" xfId="1" applyFont="1" applyFill="1" applyBorder="1" applyAlignment="1">
      <alignment horizontal="left" vertical="center"/>
    </xf>
    <xf numFmtId="176" fontId="4" fillId="73" borderId="77" xfId="1" applyNumberFormat="1" applyFont="1" applyFill="1" applyBorder="1" applyAlignment="1">
      <alignment horizontal="righ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6" fillId="94" borderId="100" xfId="1" applyFont="1" applyFill="1" applyBorder="1"/>
    <xf numFmtId="0" fontId="6" fillId="94" borderId="100" xfId="1" applyFont="1" applyFill="1" applyBorder="1"/>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80" fontId="4" fillId="95" borderId="101" xfId="1" applyNumberFormat="1" applyFont="1" applyFill="1" applyBorder="1" applyAlignment="1">
      <alignment horizontal="right" vertical="center"/>
    </xf>
    <xf numFmtId="180" fontId="4" fillId="96" borderId="102" xfId="1" applyNumberFormat="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80" fontId="4" fillId="95" borderId="101" xfId="1" applyNumberFormat="1" applyFont="1" applyFill="1" applyBorder="1" applyAlignment="1">
      <alignment horizontal="right" vertical="center"/>
    </xf>
    <xf numFmtId="180" fontId="4" fillId="96" borderId="102" xfId="1" applyNumberFormat="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80" fontId="4" fillId="95" borderId="101" xfId="1" applyNumberFormat="1" applyFont="1" applyFill="1" applyBorder="1" applyAlignment="1">
      <alignment horizontal="right" vertical="center"/>
    </xf>
    <xf numFmtId="180" fontId="4" fillId="96" borderId="102" xfId="1" applyNumberFormat="1" applyFont="1" applyFill="1" applyBorder="1" applyAlignment="1">
      <alignment horizontal="right" vertical="center"/>
    </xf>
    <xf numFmtId="0" fontId="3" fillId="15" borderId="14"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4" fillId="76" borderId="80" xfId="1" applyFont="1" applyFill="1" applyBorder="1" applyAlignment="1">
      <alignment horizontal="left" vertical="center"/>
    </xf>
    <xf numFmtId="0" fontId="4" fillId="41" borderId="41" xfId="1" applyFont="1" applyFill="1" applyBorder="1" applyAlignment="1">
      <alignment horizontal="center" vertical="center"/>
    </xf>
    <xf numFmtId="177" fontId="4" fillId="42" borderId="42" xfId="1" applyNumberFormat="1" applyFont="1" applyFill="1" applyBorder="1" applyAlignment="1">
      <alignment horizontal="right" vertical="center"/>
    </xf>
    <xf numFmtId="177" fontId="4" fillId="42" borderId="42" xfId="1" applyNumberFormat="1" applyFont="1" applyFill="1" applyBorder="1" applyAlignment="1">
      <alignment horizontal="right" vertical="center"/>
    </xf>
    <xf numFmtId="49" fontId="8" fillId="60" borderId="62" xfId="1" applyNumberFormat="1" applyFont="1" applyFill="1" applyBorder="1" applyAlignment="1">
      <alignment horizontal="center" vertical="center" wrapText="1"/>
    </xf>
    <xf numFmtId="0" fontId="4" fillId="97" borderId="103" xfId="1" applyFont="1" applyFill="1" applyBorder="1" applyAlignment="1">
      <alignment horizontal="left" vertical="center"/>
    </xf>
    <xf numFmtId="176" fontId="4" fillId="72" borderId="76" xfId="1" applyNumberFormat="1" applyFont="1" applyFill="1" applyBorder="1" applyAlignment="1">
      <alignment horizontal="right" vertical="center"/>
    </xf>
    <xf numFmtId="0" fontId="4" fillId="47" borderId="47" xfId="1" applyFont="1" applyFill="1" applyBorder="1" applyAlignment="1">
      <alignment horizontal="center" vertical="center"/>
    </xf>
    <xf numFmtId="0" fontId="4" fillId="48" borderId="48" xfId="1" applyFont="1" applyFill="1" applyBorder="1" applyAlignment="1">
      <alignment horizontal="right" vertical="center"/>
    </xf>
    <xf numFmtId="0" fontId="4" fillId="48" borderId="48" xfId="1" applyFont="1" applyFill="1" applyBorder="1" applyAlignment="1">
      <alignment horizontal="right" vertical="center"/>
    </xf>
    <xf numFmtId="0" fontId="4" fillId="59" borderId="60" xfId="1" applyFont="1" applyFill="1" applyBorder="1" applyAlignment="1">
      <alignment horizontal="center" vertical="center"/>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71" borderId="75" xfId="1" applyFont="1" applyFill="1" applyBorder="1" applyAlignment="1">
      <alignment horizontal="left" vertical="center"/>
    </xf>
    <xf numFmtId="176" fontId="4" fillId="73" borderId="77"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1" borderId="75" xfId="1" applyFont="1" applyFill="1" applyBorder="1" applyAlignment="1">
      <alignment horizontal="left" vertical="center"/>
    </xf>
    <xf numFmtId="176" fontId="4" fillId="72" borderId="7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1" borderId="75" xfId="1" applyFont="1" applyFill="1" applyBorder="1" applyAlignment="1">
      <alignment horizontal="left" vertical="center"/>
    </xf>
    <xf numFmtId="176" fontId="4" fillId="73" borderId="77"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4" fillId="71" borderId="75" xfId="1" applyFont="1" applyFill="1" applyBorder="1" applyAlignment="1">
      <alignment horizontal="left" vertical="center"/>
    </xf>
    <xf numFmtId="176" fontId="4" fillId="72" borderId="76" xfId="1" applyNumberFormat="1" applyFont="1" applyFill="1" applyBorder="1" applyAlignment="1">
      <alignment horizontal="righ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9" borderId="105" xfId="1" applyNumberFormat="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4" fillId="71" borderId="75" xfId="1" applyFont="1" applyFill="1" applyBorder="1" applyAlignment="1">
      <alignment horizontal="left" vertical="center"/>
    </xf>
    <xf numFmtId="176" fontId="4" fillId="73" borderId="77" xfId="1" applyNumberFormat="1" applyFont="1" applyFill="1" applyBorder="1" applyAlignment="1">
      <alignment horizontal="righ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9" borderId="105" xfId="1" applyNumberFormat="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9" borderId="105" xfId="1" applyNumberFormat="1" applyFont="1" applyFill="1" applyBorder="1" applyAlignment="1">
      <alignment horizontal="right" vertical="center"/>
    </xf>
    <xf numFmtId="0" fontId="3" fillId="15" borderId="14" xfId="1" applyFont="1" applyFill="1" applyBorder="1"/>
    <xf numFmtId="0" fontId="3" fillId="15" borderId="14" xfId="1" applyFont="1" applyFill="1" applyBorder="1"/>
    <xf numFmtId="0" fontId="3" fillId="15" borderId="14" xfId="1" applyFont="1" applyFill="1" applyBorder="1"/>
    <xf numFmtId="0" fontId="3" fillId="15" borderId="14" xfId="1" applyFont="1" applyFill="1" applyBorder="1"/>
    <xf numFmtId="0" fontId="4" fillId="76" borderId="80" xfId="1" applyFont="1" applyFill="1" applyBorder="1" applyAlignment="1">
      <alignment horizontal="left" vertical="center"/>
    </xf>
    <xf numFmtId="0" fontId="4" fillId="41" borderId="41" xfId="1" applyFont="1" applyFill="1" applyBorder="1" applyAlignment="1">
      <alignment horizontal="center" vertical="center"/>
    </xf>
    <xf numFmtId="178" fontId="4" fillId="100" borderId="106" xfId="1" applyNumberFormat="1" applyFont="1" applyFill="1" applyBorder="1" applyAlignment="1">
      <alignment horizontal="right" vertical="center"/>
    </xf>
    <xf numFmtId="178" fontId="4" fillId="100" borderId="106" xfId="1" applyNumberFormat="1" applyFont="1" applyFill="1" applyBorder="1" applyAlignment="1">
      <alignment horizontal="right" vertical="center"/>
    </xf>
    <xf numFmtId="49" fontId="8" fillId="101" borderId="107" xfId="1" applyNumberFormat="1" applyFont="1" applyFill="1" applyBorder="1" applyAlignment="1">
      <alignment horizontal="left" vertical="center" wrapText="1"/>
    </xf>
    <xf numFmtId="0" fontId="4" fillId="97" borderId="103" xfId="1" applyFont="1" applyFill="1" applyBorder="1" applyAlignment="1">
      <alignment horizontal="left" vertical="center"/>
    </xf>
    <xf numFmtId="176" fontId="4" fillId="72" borderId="76" xfId="1" applyNumberFormat="1" applyFont="1" applyFill="1" applyBorder="1" applyAlignment="1">
      <alignment horizontal="right" vertical="center"/>
    </xf>
    <xf numFmtId="0" fontId="4" fillId="47" borderId="47" xfId="1" applyFont="1" applyFill="1" applyBorder="1" applyAlignment="1">
      <alignment horizontal="center" vertical="center"/>
    </xf>
    <xf numFmtId="0" fontId="4" fillId="48" borderId="48" xfId="1" applyFont="1" applyFill="1" applyBorder="1" applyAlignment="1">
      <alignment horizontal="right" vertical="center"/>
    </xf>
    <xf numFmtId="0" fontId="4" fillId="48" borderId="48" xfId="1" applyFont="1" applyFill="1" applyBorder="1" applyAlignment="1">
      <alignment horizontal="right" vertical="center"/>
    </xf>
    <xf numFmtId="0" fontId="4" fillId="59" borderId="60" xfId="1" applyFont="1" applyFill="1" applyBorder="1" applyAlignment="1">
      <alignment horizontal="center" vertical="center"/>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71" borderId="75" xfId="1" applyFont="1" applyFill="1" applyBorder="1" applyAlignment="1">
      <alignment horizontal="left" vertical="center"/>
    </xf>
    <xf numFmtId="176" fontId="4" fillId="73" borderId="77"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1" borderId="75" xfId="1" applyFont="1" applyFill="1" applyBorder="1" applyAlignment="1">
      <alignment horizontal="left" vertical="center"/>
    </xf>
    <xf numFmtId="176" fontId="4" fillId="72" borderId="7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1" borderId="75" xfId="1" applyFont="1" applyFill="1" applyBorder="1" applyAlignment="1">
      <alignment horizontal="left" vertical="center"/>
    </xf>
    <xf numFmtId="176" fontId="4" fillId="73" borderId="77"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1" borderId="75" xfId="1" applyFont="1" applyFill="1" applyBorder="1" applyAlignment="1">
      <alignment horizontal="left" vertical="center"/>
    </xf>
    <xf numFmtId="176" fontId="4" fillId="72" borderId="7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1" borderId="75" xfId="1" applyFont="1" applyFill="1" applyBorder="1" applyAlignment="1">
      <alignment horizontal="left" vertical="center"/>
    </xf>
    <xf numFmtId="176" fontId="4" fillId="73" borderId="77"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1" borderId="75" xfId="1" applyFont="1" applyFill="1" applyBorder="1" applyAlignment="1">
      <alignment horizontal="left" vertical="center"/>
    </xf>
    <xf numFmtId="176" fontId="4" fillId="72" borderId="7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1" borderId="75" xfId="1" applyFont="1" applyFill="1" applyBorder="1" applyAlignment="1">
      <alignment horizontal="left" vertical="center"/>
    </xf>
    <xf numFmtId="176" fontId="4" fillId="73" borderId="77"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6" fillId="94" borderId="100" xfId="1" applyFont="1" applyFill="1" applyBorder="1"/>
    <xf numFmtId="0" fontId="6" fillId="94" borderId="100" xfId="1" applyFont="1" applyFill="1" applyBorder="1"/>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102" borderId="108"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102" borderId="108"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102" borderId="108"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102" borderId="108"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102" borderId="108"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9" borderId="105" xfId="1" applyNumberFormat="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9" borderId="105" xfId="1" applyNumberFormat="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9" borderId="105" xfId="1" applyNumberFormat="1" applyFont="1" applyFill="1" applyBorder="1" applyAlignment="1">
      <alignment horizontal="right" vertical="center"/>
    </xf>
    <xf numFmtId="0" fontId="3" fillId="14" borderId="13" xfId="1" applyFont="1" applyFill="1" applyBorder="1"/>
    <xf numFmtId="0" fontId="3" fillId="15" borderId="14" xfId="1" applyFont="1" applyFill="1" applyBorder="1"/>
    <xf numFmtId="0" fontId="3" fillId="15" borderId="14" xfId="1" applyFont="1" applyFill="1" applyBorder="1"/>
    <xf numFmtId="0" fontId="3" fillId="15" borderId="14" xfId="1" applyFont="1" applyFill="1" applyBorder="1"/>
    <xf numFmtId="0" fontId="4" fillId="76" borderId="80" xfId="1" applyFont="1" applyFill="1" applyBorder="1" applyAlignment="1">
      <alignment horizontal="left" vertical="center"/>
    </xf>
    <xf numFmtId="0" fontId="4" fillId="41" borderId="41" xfId="1" applyFont="1" applyFill="1" applyBorder="1" applyAlignment="1">
      <alignment horizontal="center" vertical="center"/>
    </xf>
    <xf numFmtId="178" fontId="4" fillId="100" borderId="106" xfId="1" applyNumberFormat="1" applyFont="1" applyFill="1" applyBorder="1" applyAlignment="1">
      <alignment horizontal="right" vertical="center"/>
    </xf>
    <xf numFmtId="178" fontId="4" fillId="100" borderId="106" xfId="1" applyNumberFormat="1" applyFont="1" applyFill="1" applyBorder="1" applyAlignment="1">
      <alignment horizontal="right" vertical="center"/>
    </xf>
    <xf numFmtId="49" fontId="8" fillId="103" borderId="109" xfId="1" applyNumberFormat="1" applyFont="1" applyFill="1" applyBorder="1" applyAlignment="1">
      <alignment horizontal="center" vertical="center" wrapText="1"/>
    </xf>
    <xf numFmtId="0" fontId="4" fillId="87" borderId="93" xfId="1" applyFont="1" applyFill="1" applyBorder="1" applyAlignment="1">
      <alignment horizontal="left" vertical="center"/>
    </xf>
    <xf numFmtId="0" fontId="4" fillId="47" borderId="47" xfId="1" applyFont="1" applyFill="1" applyBorder="1" applyAlignment="1">
      <alignment horizontal="center" vertical="center"/>
    </xf>
    <xf numFmtId="178" fontId="4" fillId="104" borderId="110" xfId="1" applyNumberFormat="1" applyFont="1" applyFill="1" applyBorder="1" applyAlignment="1">
      <alignment horizontal="right" vertical="center"/>
    </xf>
    <xf numFmtId="178" fontId="4" fillId="104" borderId="110"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76" borderId="80"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5" fillId="84" borderId="89" xfId="1" applyFont="1" applyFill="1" applyBorder="1" applyAlignment="1">
      <alignmen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9" borderId="105" xfId="1" applyNumberFormat="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5" fillId="84" borderId="89" xfId="1" applyFont="1" applyFill="1" applyBorder="1" applyAlignment="1">
      <alignmen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9" borderId="105" xfId="1" applyNumberFormat="1" applyFont="1" applyFill="1" applyBorder="1" applyAlignment="1">
      <alignment horizontal="right" vertical="center"/>
    </xf>
    <xf numFmtId="0" fontId="3" fillId="14" borderId="13"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5" fillId="84" borderId="89" xfId="1" applyFont="1" applyFill="1" applyBorder="1" applyAlignment="1">
      <alignmen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9" borderId="105" xfId="1" applyNumberFormat="1" applyFont="1" applyFill="1" applyBorder="1" applyAlignment="1">
      <alignment horizontal="right" vertical="center"/>
    </xf>
    <xf numFmtId="0" fontId="3" fillId="15" borderId="14" xfId="1" applyFont="1" applyFill="1" applyBorder="1"/>
    <xf numFmtId="0" fontId="3" fillId="14" borderId="13" xfId="1" applyFont="1" applyFill="1" applyBorder="1"/>
    <xf numFmtId="0" fontId="3" fillId="14" borderId="13" xfId="1" applyFont="1" applyFill="1" applyBorder="1"/>
    <xf numFmtId="0" fontId="3" fillId="14" borderId="13" xfId="1" applyFont="1" applyFill="1" applyBorder="1"/>
    <xf numFmtId="0" fontId="5" fillId="84" borderId="89" xfId="1" applyFont="1" applyFill="1" applyBorder="1" applyAlignment="1">
      <alignment vertical="center"/>
    </xf>
    <xf numFmtId="0" fontId="4" fillId="41" borderId="41" xfId="1" applyFont="1" applyFill="1" applyBorder="1" applyAlignment="1">
      <alignment horizontal="center" vertical="center"/>
    </xf>
    <xf numFmtId="178" fontId="4" fillId="100" borderId="106" xfId="1" applyNumberFormat="1" applyFont="1" applyFill="1" applyBorder="1" applyAlignment="1">
      <alignment horizontal="right" vertical="center"/>
    </xf>
    <xf numFmtId="178" fontId="4" fillId="100" borderId="106" xfId="1" applyNumberFormat="1" applyFont="1" applyFill="1" applyBorder="1" applyAlignment="1">
      <alignment horizontal="right" vertical="center"/>
    </xf>
    <xf numFmtId="49" fontId="8" fillId="109" borderId="115" xfId="1" applyNumberFormat="1" applyFont="1" applyFill="1" applyBorder="1" applyAlignment="1">
      <alignment horizontal="center" vertical="center" wrapText="1"/>
    </xf>
    <xf numFmtId="0" fontId="4" fillId="87" borderId="93" xfId="1" applyFont="1" applyFill="1" applyBorder="1" applyAlignment="1">
      <alignment horizontal="left" vertical="center"/>
    </xf>
    <xf numFmtId="0" fontId="4" fillId="47" borderId="47" xfId="1" applyFont="1" applyFill="1" applyBorder="1" applyAlignment="1">
      <alignment horizontal="center" vertical="center"/>
    </xf>
    <xf numFmtId="178" fontId="4" fillId="104" borderId="110" xfId="1" applyNumberFormat="1" applyFont="1" applyFill="1" applyBorder="1" applyAlignment="1">
      <alignment horizontal="right" vertical="center"/>
    </xf>
    <xf numFmtId="178" fontId="4" fillId="104" borderId="110" xfId="1" applyNumberFormat="1" applyFont="1" applyFill="1" applyBorder="1" applyAlignment="1">
      <alignment horizontal="right" vertical="center"/>
    </xf>
    <xf numFmtId="49" fontId="8" fillId="109" borderId="115" xfId="1" applyNumberFormat="1" applyFont="1" applyFill="1" applyBorder="1" applyAlignment="1">
      <alignment horizontal="center" vertical="center" wrapText="1"/>
    </xf>
    <xf numFmtId="0" fontId="4" fillId="76" borderId="80" xfId="1" applyFont="1" applyFill="1" applyBorder="1" applyAlignment="1">
      <alignment horizontal="left" vertical="center"/>
    </xf>
    <xf numFmtId="0" fontId="4" fillId="41" borderId="41"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109" borderId="115" xfId="1" applyNumberFormat="1" applyFont="1" applyFill="1" applyBorder="1" applyAlignment="1">
      <alignment horizontal="center" vertical="center" wrapText="1"/>
    </xf>
    <xf numFmtId="0" fontId="4" fillId="87" borderId="93" xfId="1" applyFont="1" applyFill="1" applyBorder="1" applyAlignment="1">
      <alignment horizontal="left" vertical="center"/>
    </xf>
    <xf numFmtId="0" fontId="4" fillId="47" borderId="47"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6" borderId="80" xfId="1" applyFont="1" applyFill="1" applyBorder="1" applyAlignment="1">
      <alignment horizontal="left" vertical="center"/>
    </xf>
    <xf numFmtId="0" fontId="4" fillId="41" borderId="41"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49" fontId="4" fillId="24" borderId="23" xfId="1" applyNumberFormat="1" applyFont="1" applyFill="1" applyBorder="1" applyAlignment="1">
      <alignment horizontal="left" vertical="center" wrapText="1"/>
    </xf>
    <xf numFmtId="0" fontId="4" fillId="25" borderId="24" xfId="1" applyFont="1" applyFill="1" applyBorder="1" applyAlignment="1">
      <alignment horizontal="left" vertical="center" wrapText="1"/>
    </xf>
    <xf numFmtId="0" fontId="4" fillId="26" borderId="25" xfId="1" applyFont="1" applyFill="1" applyBorder="1" applyAlignment="1">
      <alignment horizontal="right" vertical="center"/>
    </xf>
    <xf numFmtId="0" fontId="4" fillId="26" borderId="25" xfId="1" applyFont="1" applyFill="1" applyBorder="1" applyAlignment="1">
      <alignment horizontal="right" vertical="center"/>
    </xf>
    <xf numFmtId="0" fontId="4" fillId="26" borderId="25" xfId="1" applyFont="1" applyFill="1" applyBorder="1" applyAlignment="1">
      <alignment horizontal="right" vertical="center"/>
    </xf>
    <xf numFmtId="0" fontId="4" fillId="26" borderId="25" xfId="1" applyFont="1" applyFill="1" applyBorder="1" applyAlignment="1">
      <alignment horizontal="right" vertical="center"/>
    </xf>
    <xf numFmtId="0" fontId="4" fillId="26" borderId="25" xfId="1" applyFont="1" applyFill="1" applyBorder="1" applyAlignment="1">
      <alignment horizontal="right" vertical="center"/>
    </xf>
    <xf numFmtId="0" fontId="4" fillId="111" borderId="117" xfId="1" applyFont="1" applyFill="1" applyBorder="1" applyAlignment="1">
      <alignment horizontal="center" vertical="center"/>
    </xf>
    <xf numFmtId="0" fontId="4" fillId="26" borderId="25" xfId="1" applyFont="1" applyFill="1" applyBorder="1" applyAlignment="1">
      <alignment horizontal="right" vertical="center"/>
    </xf>
    <xf numFmtId="0" fontId="4" fillId="26" borderId="25" xfId="1" applyFont="1" applyFill="1" applyBorder="1" applyAlignment="1">
      <alignment horizontal="right" vertical="center"/>
    </xf>
    <xf numFmtId="0" fontId="4" fillId="26" borderId="25" xfId="1" applyFont="1" applyFill="1" applyBorder="1" applyAlignment="1">
      <alignment horizontal="right" vertical="center"/>
    </xf>
    <xf numFmtId="0" fontId="6" fillId="29" borderId="28" xfId="1" applyFont="1" applyFill="1" applyBorder="1" applyAlignment="1">
      <alignment horizontal="center" vertical="center"/>
    </xf>
    <xf numFmtId="0" fontId="6" fillId="29" borderId="28" xfId="1" applyFont="1" applyFill="1" applyBorder="1" applyAlignment="1">
      <alignment horizontal="center" vertical="center"/>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4" fillId="70" borderId="74" xfId="1" applyFont="1" applyFill="1" applyBorder="1" applyAlignment="1">
      <alignment horizontal="left" vertical="center"/>
    </xf>
    <xf numFmtId="0" fontId="6" fillId="34" borderId="34"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6" borderId="80" xfId="1" applyFont="1" applyFill="1" applyBorder="1" applyAlignment="1">
      <alignment horizontal="left" vertical="center"/>
    </xf>
    <xf numFmtId="0" fontId="4" fillId="41" borderId="41" xfId="1" applyFont="1" applyFill="1" applyBorder="1" applyAlignment="1">
      <alignment horizontal="center" vertical="center"/>
    </xf>
    <xf numFmtId="177" fontId="4" fillId="42" borderId="42" xfId="1" applyNumberFormat="1" applyFont="1" applyFill="1" applyBorder="1" applyAlignment="1">
      <alignment horizontal="right" vertical="center"/>
    </xf>
    <xf numFmtId="177" fontId="4" fillId="42" borderId="42"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4" fillId="87" borderId="93" xfId="1" applyFont="1" applyFill="1" applyBorder="1" applyAlignment="1">
      <alignment horizontal="left" vertical="center"/>
    </xf>
    <xf numFmtId="0" fontId="4" fillId="47" borderId="47" xfId="1" applyFont="1" applyFill="1" applyBorder="1" applyAlignment="1">
      <alignment horizontal="center" vertical="center"/>
    </xf>
    <xf numFmtId="0" fontId="4" fillId="48" borderId="48" xfId="1" applyFont="1" applyFill="1" applyBorder="1" applyAlignment="1">
      <alignment horizontal="right" vertical="center"/>
    </xf>
    <xf numFmtId="0" fontId="4" fillId="48" borderId="48" xfId="1" applyFont="1" applyFill="1" applyBorder="1" applyAlignment="1">
      <alignment horizontal="right" vertical="center"/>
    </xf>
    <xf numFmtId="0" fontId="8" fillId="49" borderId="49" xfId="1" applyFont="1" applyFill="1" applyBorder="1" applyAlignment="1">
      <alignment horizontal="center" vertical="center"/>
    </xf>
    <xf numFmtId="49" fontId="4" fillId="117" borderId="123" xfId="1" applyNumberFormat="1" applyFont="1" applyFill="1" applyBorder="1" applyAlignment="1">
      <alignment horizontal="left" vertical="center" wrapText="1"/>
    </xf>
    <xf numFmtId="49" fontId="4" fillId="117" borderId="123"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176" fontId="4" fillId="46" borderId="4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8" fillId="51" borderId="51"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49" fontId="4" fillId="119" borderId="125" xfId="1" applyNumberFormat="1" applyFont="1" applyFill="1" applyBorder="1" applyAlignment="1">
      <alignment horizontal="center"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176" fontId="4" fillId="46" borderId="4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176" fontId="4" fillId="46" borderId="4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63" borderId="67" xfId="1" applyFont="1" applyFill="1" applyBorder="1" applyAlignment="1">
      <alignment horizontal="right" vertical="center"/>
    </xf>
    <xf numFmtId="0" fontId="4" fillId="63" borderId="67" xfId="1" applyFont="1" applyFill="1" applyBorder="1" applyAlignment="1">
      <alignment horizontal="right" vertical="center"/>
    </xf>
    <xf numFmtId="0" fontId="4" fillId="65" borderId="69" xfId="1" applyFont="1" applyFill="1" applyBorder="1"/>
    <xf numFmtId="0" fontId="4" fillId="65" borderId="69" xfId="1" applyFont="1" applyFill="1" applyBorder="1"/>
    <xf numFmtId="0" fontId="4" fillId="65" borderId="69" xfId="1" applyFont="1" applyFill="1" applyBorder="1"/>
    <xf numFmtId="0" fontId="4" fillId="65" borderId="69" xfId="1" applyFont="1" applyFill="1" applyBorder="1"/>
    <xf numFmtId="0" fontId="4" fillId="65" borderId="69" xfId="1" applyFont="1" applyFill="1" applyBorder="1"/>
    <xf numFmtId="0" fontId="4" fillId="65" borderId="69" xfId="1" applyFont="1" applyFill="1" applyBorder="1"/>
    <xf numFmtId="0" fontId="4" fillId="65" borderId="69" xfId="1" applyFont="1" applyFill="1" applyBorder="1"/>
    <xf numFmtId="0" fontId="4" fillId="22" borderId="21" xfId="1" applyFont="1" applyFill="1" applyBorder="1" applyAlignment="1">
      <alignment horizontal="center"/>
    </xf>
    <xf numFmtId="0" fontId="4" fillId="66" borderId="70" xfId="1" applyFont="1" applyFill="1" applyBorder="1" applyAlignment="1">
      <alignment horizontal="right"/>
    </xf>
    <xf numFmtId="0" fontId="4" fillId="66" borderId="70" xfId="1" applyFont="1" applyFill="1" applyBorder="1" applyAlignment="1">
      <alignment horizontal="right"/>
    </xf>
    <xf numFmtId="0" fontId="4" fillId="66" borderId="70" xfId="1" applyFont="1" applyFill="1" applyBorder="1" applyAlignment="1">
      <alignment horizontal="right"/>
    </xf>
    <xf numFmtId="49" fontId="4" fillId="24" borderId="23" xfId="1" applyNumberFormat="1" applyFont="1" applyFill="1" applyBorder="1" applyAlignment="1">
      <alignment horizontal="left" vertical="center" wrapText="1"/>
    </xf>
    <xf numFmtId="0" fontId="4" fillId="67" borderId="71" xfId="1" applyFont="1" applyFill="1" applyBorder="1"/>
    <xf numFmtId="0" fontId="4" fillId="67" borderId="71" xfId="1" applyFont="1" applyFill="1" applyBorder="1"/>
    <xf numFmtId="0" fontId="4" fillId="67" borderId="71" xfId="1" applyFont="1" applyFill="1" applyBorder="1"/>
    <xf numFmtId="0" fontId="4" fillId="67" borderId="71" xfId="1" applyFont="1" applyFill="1" applyBorder="1"/>
    <xf numFmtId="0" fontId="4" fillId="67" borderId="71" xfId="1" applyFont="1" applyFill="1" applyBorder="1"/>
    <xf numFmtId="0" fontId="4" fillId="67" borderId="71" xfId="1" applyFont="1" applyFill="1" applyBorder="1"/>
    <xf numFmtId="0" fontId="4" fillId="27" borderId="26" xfId="1" applyFont="1" applyFill="1" applyBorder="1" applyAlignment="1">
      <alignment horizontal="center"/>
    </xf>
    <xf numFmtId="0" fontId="4" fillId="68" borderId="72" xfId="1" applyFont="1" applyFill="1" applyBorder="1" applyAlignment="1">
      <alignment horizontal="right"/>
    </xf>
    <xf numFmtId="0" fontId="4" fillId="68" borderId="72" xfId="1" applyFont="1" applyFill="1" applyBorder="1" applyAlignment="1">
      <alignment horizontal="right"/>
    </xf>
    <xf numFmtId="0" fontId="4" fillId="68" borderId="72" xfId="1" applyFont="1" applyFill="1" applyBorder="1" applyAlignment="1">
      <alignment horizontal="right"/>
    </xf>
    <xf numFmtId="0" fontId="6" fillId="29" borderId="28" xfId="1" applyFont="1" applyFill="1" applyBorder="1" applyAlignment="1">
      <alignment horizontal="center" vertical="center"/>
    </xf>
    <xf numFmtId="0" fontId="6" fillId="29" borderId="28" xfId="1" applyFont="1" applyFill="1" applyBorder="1" applyAlignment="1">
      <alignment horizontal="center" vertical="center"/>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2" borderId="31" xfId="1" applyFont="1" applyFill="1" applyBorder="1" applyAlignment="1">
      <alignment horizont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2" borderId="31" xfId="1" applyFont="1" applyFill="1" applyBorder="1" applyAlignment="1">
      <alignment horizont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9" borderId="39" xfId="1" applyFont="1" applyFill="1" applyBorder="1" applyAlignment="1">
      <alignment horizontal="center" vertical="center"/>
    </xf>
    <xf numFmtId="0" fontId="4" fillId="32" borderId="31" xfId="1" applyFont="1" applyFill="1" applyBorder="1" applyAlignment="1">
      <alignment horizont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176" fontId="4" fillId="46" borderId="4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8" fontId="4" fillId="98" borderId="104" xfId="1" applyNumberFormat="1" applyFont="1" applyFill="1" applyBorder="1" applyAlignment="1">
      <alignment horizontal="right" vertical="center"/>
    </xf>
    <xf numFmtId="178" fontId="4" fillId="98" borderId="104"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88" borderId="94" xfId="1" applyFont="1" applyFill="1" applyBorder="1"/>
    <xf numFmtId="0" fontId="4" fillId="88" borderId="94" xfId="1" applyFont="1" applyFill="1" applyBorder="1"/>
    <xf numFmtId="0" fontId="4" fillId="32" borderId="31" xfId="1" applyFont="1" applyFill="1" applyBorder="1" applyAlignment="1">
      <alignment horizont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2" borderId="31" xfId="1" applyFont="1" applyFill="1" applyBorder="1" applyAlignment="1">
      <alignment horizont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88" borderId="94" xfId="1" applyFont="1" applyFill="1" applyBorder="1"/>
    <xf numFmtId="0" fontId="4" fillId="88" borderId="94" xfId="1" applyFont="1" applyFill="1" applyBorder="1"/>
    <xf numFmtId="0" fontId="4" fillId="32" borderId="31" xfId="1" applyFont="1" applyFill="1" applyBorder="1" applyAlignment="1">
      <alignment horizont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176" fontId="4" fillId="46" borderId="46"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6" fillId="31" borderId="30" xfId="1" applyFont="1" applyFill="1" applyBorder="1" applyAlignment="1">
      <alignment horizontal="left" vertical="center"/>
    </xf>
    <xf numFmtId="0" fontId="6" fillId="31" borderId="30" xfId="1" applyFont="1" applyFill="1" applyBorder="1" applyAlignment="1">
      <alignment horizontal="left" vertical="center"/>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5" borderId="35" xfId="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6" fillId="94" borderId="100" xfId="1" applyFont="1" applyFill="1" applyBorder="1"/>
    <xf numFmtId="0" fontId="6" fillId="94" borderId="100" xfId="1" applyFont="1" applyFill="1" applyBorder="1"/>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0" fontId="4" fillId="39" borderId="39" xfId="1" applyFont="1" applyFill="1" applyBorder="1" applyAlignment="1">
      <alignment horizontal="center"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177" fontId="4" fillId="53" borderId="53" xfId="1" applyNumberFormat="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6" borderId="80" xfId="1" applyFont="1" applyFill="1" applyBorder="1" applyAlignment="1">
      <alignment horizontal="left" vertical="center"/>
    </xf>
    <xf numFmtId="0" fontId="4" fillId="41" borderId="41" xfId="1" applyFont="1" applyFill="1" applyBorder="1" applyAlignment="1">
      <alignment horizontal="center" vertical="center"/>
    </xf>
    <xf numFmtId="177" fontId="4" fillId="42" borderId="42" xfId="1" applyNumberFormat="1" applyFont="1" applyFill="1" applyBorder="1" applyAlignment="1">
      <alignment horizontal="right" vertical="center"/>
    </xf>
    <xf numFmtId="177" fontId="4" fillId="42" borderId="42" xfId="1" applyNumberFormat="1" applyFont="1" applyFill="1" applyBorder="1" applyAlignment="1">
      <alignment horizontal="right" vertical="center"/>
    </xf>
    <xf numFmtId="49" fontId="8" fillId="43" borderId="43" xfId="1" applyNumberFormat="1" applyFont="1" applyFill="1" applyBorder="1" applyAlignment="1">
      <alignment horizontal="center" vertical="center" wrapText="1"/>
    </xf>
    <xf numFmtId="0" fontId="4" fillId="125" borderId="131" xfId="1" applyFont="1" applyFill="1" applyBorder="1" applyAlignment="1">
      <alignment horizontal="left" vertical="center"/>
    </xf>
    <xf numFmtId="0" fontId="4" fillId="78" borderId="83" xfId="1" applyFont="1" applyFill="1" applyBorder="1" applyAlignment="1">
      <alignment horizontal="center" vertical="center"/>
    </xf>
    <xf numFmtId="177" fontId="4" fillId="126" borderId="132" xfId="1" applyNumberFormat="1" applyFont="1" applyFill="1" applyBorder="1" applyAlignment="1">
      <alignment horizontal="right" vertical="center"/>
    </xf>
    <xf numFmtId="177" fontId="4" fillId="126" borderId="132" xfId="1" applyNumberFormat="1" applyFont="1" applyFill="1" applyBorder="1" applyAlignment="1">
      <alignment horizontal="right" vertical="center"/>
    </xf>
    <xf numFmtId="49" fontId="8" fillId="127" borderId="133" xfId="1" applyNumberFormat="1" applyFont="1" applyFill="1" applyBorder="1" applyAlignment="1">
      <alignment horizontal="center" vertical="center" wrapText="1"/>
    </xf>
    <xf numFmtId="0" fontId="4" fillId="125" borderId="131" xfId="1" applyFont="1" applyFill="1" applyBorder="1" applyAlignment="1">
      <alignment horizontal="left" vertical="center"/>
    </xf>
    <xf numFmtId="0" fontId="4" fillId="78" borderId="83" xfId="1" applyFont="1" applyFill="1" applyBorder="1" applyAlignment="1">
      <alignment horizontal="center" vertical="center"/>
    </xf>
    <xf numFmtId="177" fontId="4" fillId="126" borderId="132" xfId="1" applyNumberFormat="1" applyFont="1" applyFill="1" applyBorder="1" applyAlignment="1">
      <alignment horizontal="right" vertical="center"/>
    </xf>
    <xf numFmtId="177" fontId="4" fillId="126" borderId="132" xfId="1" applyNumberFormat="1" applyFont="1" applyFill="1" applyBorder="1" applyAlignment="1">
      <alignment horizontal="right" vertical="center"/>
    </xf>
    <xf numFmtId="49" fontId="8" fillId="127" borderId="133" xfId="1" applyNumberFormat="1" applyFont="1" applyFill="1" applyBorder="1" applyAlignment="1">
      <alignment horizontal="center" vertical="center" wrapText="1"/>
    </xf>
    <xf numFmtId="0" fontId="4" fillId="125" borderId="131" xfId="1" applyFont="1" applyFill="1" applyBorder="1" applyAlignment="1">
      <alignment horizontal="left" vertical="center"/>
    </xf>
    <xf numFmtId="0" fontId="4" fillId="78" borderId="83" xfId="1" applyFont="1" applyFill="1" applyBorder="1" applyAlignment="1">
      <alignment horizontal="center" vertical="center"/>
    </xf>
    <xf numFmtId="0" fontId="4" fillId="130" borderId="136" xfId="1" applyFont="1" applyFill="1" applyBorder="1" applyAlignment="1">
      <alignment horizontal="right" vertical="center"/>
    </xf>
    <xf numFmtId="0" fontId="4" fillId="130" borderId="136" xfId="1" applyFont="1" applyFill="1" applyBorder="1" applyAlignment="1">
      <alignment horizontal="right" vertical="center"/>
    </xf>
    <xf numFmtId="0" fontId="4" fillId="131" borderId="137" xfId="1" applyFont="1" applyFill="1" applyBorder="1" applyAlignment="1">
      <alignment horizontal="center" vertical="center"/>
    </xf>
    <xf numFmtId="49" fontId="4" fillId="132" borderId="138"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125" borderId="131" xfId="1" applyFont="1" applyFill="1" applyBorder="1" applyAlignment="1">
      <alignment horizontal="left" vertical="center"/>
    </xf>
    <xf numFmtId="0" fontId="4" fillId="78" borderId="83" xfId="1" applyFont="1" applyFill="1" applyBorder="1" applyAlignment="1">
      <alignment horizontal="center" vertical="center"/>
    </xf>
    <xf numFmtId="178" fontId="4" fillId="133" borderId="139" xfId="1" applyNumberFormat="1" applyFont="1" applyFill="1" applyBorder="1" applyAlignment="1">
      <alignment horizontal="right" vertical="center"/>
    </xf>
    <xf numFmtId="178" fontId="4" fillId="133" borderId="139" xfId="1" applyNumberFormat="1" applyFont="1" applyFill="1" applyBorder="1" applyAlignment="1">
      <alignment horizontal="right" vertical="center"/>
    </xf>
    <xf numFmtId="49" fontId="8" fillId="134" borderId="140" xfId="1" applyNumberFormat="1" applyFont="1" applyFill="1" applyBorder="1" applyAlignment="1">
      <alignment horizontal="left" vertical="center" wrapText="1"/>
    </xf>
    <xf numFmtId="0" fontId="6" fillId="94" borderId="100" xfId="1" applyFont="1" applyFill="1" applyBorder="1"/>
    <xf numFmtId="0" fontId="6" fillId="94" borderId="100" xfId="1" applyFont="1" applyFill="1" applyBorder="1"/>
    <xf numFmtId="0" fontId="4" fillId="70" borderId="74" xfId="1" applyFont="1" applyFill="1" applyBorder="1" applyAlignment="1">
      <alignment horizontal="left" vertical="center"/>
    </xf>
    <xf numFmtId="178" fontId="4" fillId="142" borderId="145" xfId="1" applyNumberFormat="1" applyFont="1" applyFill="1" applyBorder="1" applyAlignment="1">
      <alignment horizontal="righ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0" fontId="4" fillId="35" borderId="35" xfId="1" applyFont="1" applyFill="1" applyBorder="1" applyAlignment="1">
      <alignment horizontal="right" vertical="center"/>
    </xf>
    <xf numFmtId="0" fontId="4" fillId="35" borderId="35" xfId="1" applyFont="1" applyFill="1" applyBorder="1" applyAlignment="1">
      <alignment horizontal="right" vertical="center"/>
    </xf>
    <xf numFmtId="0" fontId="4" fillId="36" borderId="36" xfId="1" applyFont="1" applyFill="1" applyBorder="1" applyAlignment="1">
      <alignment horizontal="center" vertical="center"/>
    </xf>
    <xf numFmtId="49" fontId="4" fillId="89" borderId="95" xfId="1" applyNumberFormat="1" applyFont="1" applyFill="1" applyBorder="1" applyAlignment="1">
      <alignment horizontal="left" vertical="center" wrapText="1"/>
    </xf>
    <xf numFmtId="49" fontId="4" fillId="89" borderId="95" xfId="1" applyNumberFormat="1" applyFont="1" applyFill="1" applyBorder="1" applyAlignment="1">
      <alignment horizontal="left"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80" fontId="4" fillId="95" borderId="101" xfId="1" applyNumberFormat="1" applyFont="1" applyFill="1" applyBorder="1" applyAlignment="1">
      <alignment horizontal="right" vertical="center"/>
    </xf>
    <xf numFmtId="180" fontId="4" fillId="95" borderId="101" xfId="1" applyNumberFormat="1" applyFont="1" applyFill="1" applyBorder="1" applyAlignment="1">
      <alignment horizontal="right" vertical="center"/>
    </xf>
    <xf numFmtId="49" fontId="4" fillId="119" borderId="125"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4" fillId="70" borderId="74" xfId="1" applyFont="1" applyFill="1" applyBorder="1" applyAlignment="1">
      <alignment horizontal="left" vertical="center"/>
    </xf>
    <xf numFmtId="0" fontId="4" fillId="39" borderId="39" xfId="1" applyFont="1" applyFill="1" applyBorder="1" applyAlignment="1">
      <alignment horizontal="center" vertical="center"/>
    </xf>
    <xf numFmtId="177" fontId="4" fillId="53" borderId="53" xfId="1" applyNumberFormat="1" applyFont="1" applyFill="1" applyBorder="1" applyAlignment="1">
      <alignment horizontal="right" vertical="center"/>
    </xf>
    <xf numFmtId="177" fontId="4" fillId="53" borderId="53" xfId="1" applyNumberFormat="1" applyFont="1" applyFill="1" applyBorder="1" applyAlignment="1">
      <alignment horizontal="right" vertical="center"/>
    </xf>
    <xf numFmtId="49" fontId="8" fillId="54" borderId="54" xfId="1" applyNumberFormat="1" applyFont="1" applyFill="1" applyBorder="1" applyAlignment="1">
      <alignment horizontal="center" vertical="center" wrapText="1"/>
    </xf>
    <xf numFmtId="0" fontId="5" fillId="13" borderId="12" xfId="1" applyFont="1" applyFill="1" applyBorder="1" applyAlignment="1">
      <alignment horizontal="left" vertical="center" wrapText="1"/>
    </xf>
    <xf numFmtId="0" fontId="5" fillId="10" borderId="9" xfId="1" applyFont="1" applyFill="1" applyBorder="1" applyAlignment="1">
      <alignment horizontal="left" vertical="center" wrapText="1"/>
    </xf>
    <xf numFmtId="0" fontId="5" fillId="45" borderId="45" xfId="1" applyFont="1" applyFill="1" applyBorder="1" applyAlignment="1">
      <alignment horizontal="center" vertical="center" wrapText="1"/>
    </xf>
    <xf numFmtId="0" fontId="5" fillId="38" borderId="38" xfId="1" applyFont="1" applyFill="1" applyBorder="1" applyAlignment="1">
      <alignment horizontal="center" vertical="center" wrapText="1"/>
    </xf>
    <xf numFmtId="0" fontId="5" fillId="52" borderId="52" xfId="1" applyFont="1" applyFill="1" applyBorder="1" applyAlignment="1">
      <alignment horizontal="center" vertical="center" wrapText="1"/>
    </xf>
    <xf numFmtId="0" fontId="4" fillId="61" borderId="64" xfId="1" applyFont="1" applyFill="1" applyBorder="1" applyAlignment="1">
      <alignment wrapText="1"/>
    </xf>
    <xf numFmtId="0" fontId="4" fillId="62" borderId="65" xfId="1" applyFont="1" applyFill="1" applyBorder="1"/>
    <xf numFmtId="0" fontId="4" fillId="142" borderId="66" xfId="1" applyFont="1" applyFill="1" applyBorder="1" applyAlignment="1">
      <alignment horizontal="right" vertical="center"/>
    </xf>
    <xf numFmtId="0" fontId="4" fillId="63" borderId="67" xfId="1" applyFont="1" applyFill="1" applyBorder="1" applyAlignment="1">
      <alignment horizontal="right" vertical="center"/>
    </xf>
    <xf numFmtId="0" fontId="4" fillId="64" borderId="68" xfId="1" applyFont="1" applyFill="1" applyBorder="1" applyAlignment="1">
      <alignment horizontal="center" vertical="center"/>
    </xf>
    <xf numFmtId="0" fontId="5" fillId="33" borderId="32" xfId="1" applyFont="1" applyFill="1" applyBorder="1" applyAlignment="1">
      <alignment horizontal="center" vertical="center" wrapText="1"/>
    </xf>
    <xf numFmtId="0" fontId="5" fillId="12" borderId="11" xfId="1" applyFont="1" applyFill="1" applyBorder="1" applyAlignment="1">
      <alignment horizontal="left" vertical="center" wrapText="1"/>
    </xf>
    <xf numFmtId="0" fontId="5" fillId="40" borderId="40" xfId="1" applyFont="1" applyFill="1" applyBorder="1" applyAlignment="1">
      <alignment horizontal="center" vertical="center" wrapText="1"/>
    </xf>
    <xf numFmtId="0" fontId="6" fillId="8" borderId="7" xfId="1" applyFont="1" applyFill="1" applyBorder="1" applyAlignment="1">
      <alignment horizontal="left" vertical="center" wrapText="1"/>
    </xf>
    <xf numFmtId="0" fontId="6" fillId="31" borderId="30" xfId="1" applyFont="1" applyFill="1" applyBorder="1" applyAlignment="1">
      <alignment horizontal="left" vertical="center"/>
    </xf>
    <xf numFmtId="0" fontId="4" fillId="32" borderId="31" xfId="1" applyFont="1" applyFill="1" applyBorder="1" applyAlignment="1">
      <alignment horizontal="center"/>
    </xf>
    <xf numFmtId="0" fontId="5" fillId="9" borderId="8" xfId="1" applyFont="1" applyFill="1" applyBorder="1" applyAlignment="1">
      <alignment horizontal="left" vertical="center" wrapText="1"/>
    </xf>
    <xf numFmtId="0" fontId="5" fillId="11" borderId="10" xfId="1" applyFont="1" applyFill="1" applyBorder="1" applyAlignment="1">
      <alignment horizontal="left" vertical="center" wrapText="1"/>
    </xf>
    <xf numFmtId="0" fontId="5" fillId="56" borderId="56" xfId="1" applyFont="1" applyFill="1" applyBorder="1" applyAlignment="1">
      <alignment vertical="center" wrapText="1"/>
    </xf>
    <xf numFmtId="0" fontId="3" fillId="58" borderId="59" xfId="1" applyFont="1" applyFill="1" applyBorder="1" applyAlignment="1">
      <alignment vertical="center" wrapText="1"/>
    </xf>
    <xf numFmtId="0" fontId="2" fillId="3" borderId="2" xfId="1" applyFont="1" applyFill="1" applyBorder="1" applyAlignment="1">
      <alignment horizontal="center" vertical="center" wrapText="1"/>
    </xf>
    <xf numFmtId="0" fontId="2" fillId="4" borderId="3" xfId="1" applyFont="1" applyFill="1" applyBorder="1" applyAlignment="1">
      <alignment horizontal="center" vertical="center"/>
    </xf>
    <xf numFmtId="0" fontId="4" fillId="22" borderId="21" xfId="1" applyFont="1" applyFill="1" applyBorder="1" applyAlignment="1">
      <alignment horizontal="center"/>
    </xf>
    <xf numFmtId="0" fontId="4" fillId="5" borderId="4" xfId="1" applyFont="1" applyFill="1" applyBorder="1" applyAlignment="1">
      <alignment horizontal="right" vertical="center" wrapText="1"/>
    </xf>
    <xf numFmtId="0" fontId="4" fillId="23" borderId="22" xfId="1" applyFont="1" applyFill="1" applyBorder="1" applyAlignment="1">
      <alignment horizontal="right" vertical="center"/>
    </xf>
    <xf numFmtId="0" fontId="6" fillId="7" borderId="6" xfId="1" applyFont="1" applyFill="1" applyBorder="1" applyAlignment="1">
      <alignment horizontal="center" vertical="center" wrapText="1"/>
    </xf>
    <xf numFmtId="0" fontId="6" fillId="28" borderId="27" xfId="1" applyFont="1" applyFill="1" applyBorder="1" applyAlignment="1">
      <alignment horizontal="center" vertical="center"/>
    </xf>
    <xf numFmtId="0" fontId="6" fillId="30" borderId="29" xfId="1" applyFont="1" applyFill="1" applyBorder="1" applyAlignment="1">
      <alignment horizontal="center" vertical="center"/>
    </xf>
    <xf numFmtId="0" fontId="6" fillId="29" borderId="28" xfId="1" applyFont="1" applyFill="1" applyBorder="1" applyAlignment="1">
      <alignment horizontal="center" vertical="center"/>
    </xf>
    <xf numFmtId="0" fontId="5" fillId="106" borderId="112" xfId="1" applyFont="1" applyFill="1" applyBorder="1" applyAlignment="1">
      <alignment vertical="center" wrapText="1"/>
    </xf>
    <xf numFmtId="0" fontId="3" fillId="107" borderId="113" xfId="1" applyFont="1" applyFill="1" applyBorder="1" applyAlignment="1">
      <alignment vertical="center" wrapText="1"/>
    </xf>
    <xf numFmtId="0" fontId="5" fillId="17" borderId="16" xfId="1" applyFont="1" applyFill="1" applyBorder="1" applyAlignment="1">
      <alignment horizontal="left" vertical="center" wrapText="1"/>
    </xf>
    <xf numFmtId="0" fontId="3" fillId="108" borderId="114" xfId="1" applyFont="1" applyFill="1" applyBorder="1" applyAlignment="1">
      <alignment horizontal="left" vertical="center" wrapText="1"/>
    </xf>
    <xf numFmtId="0" fontId="4" fillId="50" borderId="50" xfId="1" applyFont="1" applyFill="1" applyBorder="1" applyAlignment="1">
      <alignment horizontal="left" vertical="center" wrapText="1"/>
    </xf>
    <xf numFmtId="0" fontId="4" fillId="74" borderId="78" xfId="1" applyFont="1" applyFill="1" applyBorder="1" applyAlignment="1">
      <alignment horizontal="left" vertical="center" wrapText="1"/>
    </xf>
    <xf numFmtId="0" fontId="4" fillId="37" borderId="37" xfId="1" applyFont="1" applyFill="1" applyBorder="1" applyAlignment="1">
      <alignment horizontal="left" vertical="center" wrapText="1"/>
    </xf>
    <xf numFmtId="0" fontId="4" fillId="69" borderId="73" xfId="1" applyFont="1" applyFill="1" applyBorder="1" applyAlignment="1">
      <alignment horizontal="center" vertical="center" wrapText="1"/>
    </xf>
    <xf numFmtId="0" fontId="6" fillId="94" borderId="100" xfId="1" applyFont="1" applyFill="1" applyBorder="1"/>
    <xf numFmtId="0" fontId="4" fillId="75" borderId="79" xfId="1" applyFont="1" applyFill="1" applyBorder="1" applyAlignment="1">
      <alignment horizontal="center" vertical="center" wrapText="1"/>
    </xf>
    <xf numFmtId="0" fontId="4" fillId="86" borderId="92" xfId="1" applyFont="1" applyFill="1" applyBorder="1" applyAlignment="1">
      <alignment horizontal="center" vertical="center" wrapText="1"/>
    </xf>
    <xf numFmtId="0" fontId="5" fillId="18" borderId="17" xfId="1" applyFont="1" applyFill="1" applyBorder="1" applyAlignment="1">
      <alignment horizontal="center" vertical="center" wrapText="1"/>
    </xf>
    <xf numFmtId="0" fontId="3" fillId="80" borderId="85" xfId="1" applyFont="1" applyFill="1" applyBorder="1" applyAlignment="1">
      <alignment horizontal="center" vertical="center" wrapText="1"/>
    </xf>
    <xf numFmtId="0" fontId="3" fillId="14" borderId="13" xfId="1" applyFont="1" applyFill="1" applyBorder="1"/>
    <xf numFmtId="0" fontId="7" fillId="16" borderId="15" xfId="1" applyFont="1" applyFill="1" applyBorder="1" applyAlignment="1">
      <alignment horizontal="center" vertical="center"/>
    </xf>
    <xf numFmtId="0" fontId="4" fillId="113" borderId="119" xfId="1" applyFont="1" applyFill="1" applyBorder="1" applyAlignment="1">
      <alignment horizontal="center" vertical="center" wrapText="1"/>
    </xf>
    <xf numFmtId="0" fontId="4" fillId="114" borderId="120" xfId="1" applyFont="1" applyFill="1" applyBorder="1" applyAlignment="1">
      <alignment horizontal="center" vertical="center" wrapText="1"/>
    </xf>
    <xf numFmtId="0" fontId="4" fillId="118" borderId="124" xfId="1" applyFont="1" applyFill="1" applyBorder="1" applyAlignment="1">
      <alignment horizontal="center" vertical="center" wrapText="1"/>
    </xf>
    <xf numFmtId="0" fontId="4" fillId="120" borderId="126" xfId="1" applyFont="1" applyFill="1" applyBorder="1" applyAlignment="1">
      <alignment horizontal="left" vertical="center" wrapText="1"/>
    </xf>
    <xf numFmtId="0" fontId="4" fillId="121" borderId="127" xfId="1" applyFont="1" applyFill="1" applyBorder="1" applyAlignment="1">
      <alignment horizontal="left" vertical="center" wrapText="1"/>
    </xf>
    <xf numFmtId="0" fontId="4" fillId="112" borderId="118" xfId="1" applyFont="1" applyFill="1" applyBorder="1" applyAlignment="1">
      <alignment horizontal="center" vertical="center"/>
    </xf>
    <xf numFmtId="0" fontId="4" fillId="115" borderId="121" xfId="1" applyFont="1" applyFill="1" applyBorder="1" applyAlignment="1">
      <alignment horizontal="center" vertical="center" wrapText="1"/>
    </xf>
    <xf numFmtId="0" fontId="4" fillId="116" borderId="122" xfId="1" applyFont="1" applyFill="1" applyBorder="1" applyAlignment="1">
      <alignment horizontal="center" vertical="center" wrapText="1"/>
    </xf>
    <xf numFmtId="0" fontId="4" fillId="110" borderId="116" xfId="1" applyFont="1" applyFill="1" applyBorder="1" applyAlignment="1">
      <alignment horizontal="center" vertical="center"/>
    </xf>
    <xf numFmtId="0" fontId="4" fillId="123" borderId="129" xfId="1" applyFont="1" applyFill="1" applyBorder="1" applyAlignment="1">
      <alignment horizontal="left" vertical="center" wrapText="1"/>
    </xf>
    <xf numFmtId="0" fontId="4" fillId="124" borderId="130" xfId="1" applyFont="1" applyFill="1" applyBorder="1" applyAlignment="1">
      <alignment horizontal="center" vertical="center" wrapText="1"/>
    </xf>
    <xf numFmtId="0" fontId="6" fillId="135" borderId="141" xfId="1" applyFont="1" applyFill="1" applyBorder="1" applyAlignment="1">
      <alignment horizontal="left" vertical="center" wrapText="1"/>
    </xf>
    <xf numFmtId="0" fontId="6" fillId="136" borderId="142" xfId="1" applyFont="1" applyFill="1" applyBorder="1" applyAlignment="1">
      <alignment horizontal="left" vertical="center"/>
    </xf>
    <xf numFmtId="0" fontId="6" fillId="137" borderId="143" xfId="1" applyFont="1" applyFill="1" applyBorder="1"/>
    <xf numFmtId="0" fontId="4" fillId="138" borderId="144" xfId="1" applyFont="1" applyFill="1" applyBorder="1" applyAlignment="1">
      <alignment horizontal="center"/>
    </xf>
    <xf numFmtId="49" fontId="6" fillId="122" borderId="128" xfId="1" applyNumberFormat="1" applyFont="1" applyFill="1" applyBorder="1" applyAlignment="1">
      <alignment horizontal="center" vertical="center" wrapText="1"/>
    </xf>
  </cellXfs>
  <cellStyles count="2">
    <cellStyle name="Normal" xfId="1"/>
    <cellStyle name="常规" xfId="0" builtinId="0"/>
  </cellStyles>
  <dxfs count="0"/>
  <tableStyles count="0" defaultTableStyle="TableStyleMedium2" defaultPivotStyle="PivotStyleLight16"/>
  <colors>
    <indexedColors>
      <rgbColor rgb="00000000"/>
      <rgbColor rgb="00000000"/>
      <rgbColor rgb="00000000"/>
      <rgbColor rgb="00000000"/>
      <rgbColor rgb="00000000"/>
      <rgbColor rgb="00000000"/>
      <rgbColor rgb="00000000"/>
      <rgbColor rgb="00000000"/>
      <rgbColor rgb="00000000"/>
      <rgbColor rgb="00FFFFFF"/>
      <rgbColor rgb="000000FF"/>
      <rgbColor rgb="0000FF00"/>
      <rgbColor rgb="00FF0000"/>
      <rgbColor rgb="0000FFFF"/>
      <rgbColor rgb="00FF00FF"/>
      <rgbColor rgb="00FFFF00"/>
      <rgbColor rgb="00000080"/>
      <rgbColor rgb="00008000"/>
      <rgbColor rgb="00800000"/>
      <rgbColor rgb="00008080"/>
      <rgbColor rgb="00800080"/>
      <rgbColor rgb="00808000"/>
      <rgbColor rgb="00C0C0C0"/>
      <rgbColor rgb="00808080"/>
      <rgbColor rgb="00FF9999"/>
      <rgbColor rgb="00663399"/>
      <rgbColor rgb="00CCFFFF"/>
      <rgbColor rgb="00FFFFCC"/>
      <rgbColor rgb="00660066"/>
      <rgbColor rgb="008080FF"/>
      <rgbColor rgb="00CC6600"/>
      <rgbColor rgb="00FFCCCC"/>
      <rgbColor rgb="00800000"/>
      <rgbColor rgb="00FF00FF"/>
      <rgbColor rgb="0000FFFF"/>
      <rgbColor rgb="00FFFF00"/>
      <rgbColor rgb="00800080"/>
      <rgbColor rgb="00000080"/>
      <rgbColor rgb="00808000"/>
      <rgbColor rgb="00FF0000"/>
      <rgbColor rgb="00FFCC00"/>
      <rgbColor rgb="00FFFFCC"/>
      <rgbColor rgb="00CCFFCC"/>
      <rgbColor rgb="0099FFFF"/>
      <rgbColor rgb="00FFCC99"/>
      <rgbColor rgb="00CC99FF"/>
      <rgbColor rgb="00FF99CC"/>
      <rgbColor rgb="0099CCFF"/>
      <rgbColor rgb="00FFFFFF"/>
      <rgbColor rgb="00CCCC33"/>
      <rgbColor rgb="00808080"/>
      <rgbColor rgb="00FF0000"/>
      <rgbColor rgb="00008000"/>
      <rgbColor rgb="000000FF"/>
      <rgbColor rgb="0080FF80"/>
      <rgbColor rgb="00C0C0C0"/>
      <rgbColor rgb="0080FF00"/>
      <rgbColor rgb="00FFFF80"/>
      <rgbColor rgb="0000CC99"/>
      <rgbColor rgb="00CCCC33"/>
      <rgbColor rgb="0080FFFF"/>
      <rgbColor rgb="0000FFFF"/>
      <rgbColor rgb="00A0A0A0"/>
      <rgbColor rgb="00F0F0F0"/>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zoomScaleNormal="100" zoomScalePageLayoutView="60" workbookViewId="0">
      <pane activePane="bottomRight" state="frozen"/>
      <selection sqref="A1:K1"/>
    </sheetView>
  </sheetViews>
  <sheetFormatPr defaultColWidth="8" defaultRowHeight="13.5" x14ac:dyDescent="0.15"/>
  <cols>
    <col min="1" max="1" width="22.75" style="1"/>
    <col min="2" max="2" width="33.375" style="1"/>
    <col min="3" max="3" width="36.25" style="1"/>
    <col min="4" max="4" width="23.25" style="1"/>
    <col min="5" max="5" width="5.75" style="1"/>
    <col min="6" max="6" width="8.625" style="1"/>
    <col min="7" max="7" width="8.75" style="1"/>
    <col min="8" max="8" width="6.75" style="1"/>
    <col min="9" max="11" width="33" style="1"/>
  </cols>
  <sheetData>
    <row r="1" spans="1:11" ht="38.25" customHeight="1" x14ac:dyDescent="0.15">
      <c r="A1" s="3176" t="s">
        <v>82</v>
      </c>
      <c r="B1" s="3177"/>
      <c r="C1" s="3176"/>
      <c r="D1" s="3177"/>
      <c r="E1" s="3177"/>
      <c r="F1" s="3177"/>
      <c r="G1" s="3177"/>
      <c r="H1" s="3178"/>
      <c r="I1" s="3177"/>
      <c r="J1" s="3177"/>
      <c r="K1" s="3177"/>
    </row>
    <row r="2" spans="1:11" ht="22.5" customHeight="1" x14ac:dyDescent="0.15">
      <c r="A2" s="3179" t="s">
        <v>83</v>
      </c>
      <c r="B2" s="3180"/>
      <c r="C2" s="3179"/>
      <c r="D2" s="3180"/>
      <c r="E2" s="3180"/>
      <c r="F2" s="3180"/>
      <c r="G2" s="3180"/>
      <c r="H2" s="3178"/>
      <c r="I2" s="3180"/>
      <c r="J2" s="3180"/>
      <c r="K2" s="3180"/>
    </row>
    <row r="3" spans="1:11" ht="22.5" customHeight="1" x14ac:dyDescent="0.15">
      <c r="A3" s="14" t="s">
        <v>0</v>
      </c>
      <c r="B3" s="15"/>
      <c r="C3" s="16"/>
      <c r="D3" s="17"/>
      <c r="E3" s="18"/>
      <c r="F3" s="19"/>
      <c r="G3" s="20"/>
      <c r="H3" s="21"/>
      <c r="I3" s="22"/>
      <c r="J3" s="23"/>
      <c r="K3" s="24" t="s">
        <v>1</v>
      </c>
    </row>
    <row r="4" spans="1:11" ht="22.5" customHeight="1" x14ac:dyDescent="0.15">
      <c r="A4" s="3181" t="s">
        <v>2</v>
      </c>
      <c r="B4" s="3182" t="s">
        <v>3</v>
      </c>
      <c r="C4" s="3181" t="s">
        <v>4</v>
      </c>
      <c r="D4" s="3184" t="s">
        <v>5</v>
      </c>
      <c r="E4" s="3181" t="s">
        <v>6</v>
      </c>
      <c r="F4" s="3184" t="s">
        <v>7</v>
      </c>
      <c r="G4" s="3184"/>
      <c r="H4" s="3181" t="s">
        <v>8</v>
      </c>
      <c r="I4" s="3184" t="s">
        <v>9</v>
      </c>
      <c r="J4" s="3184" t="s">
        <v>10</v>
      </c>
      <c r="K4" s="3184" t="s">
        <v>11</v>
      </c>
    </row>
    <row r="5" spans="1:11" ht="22.5" customHeight="1" x14ac:dyDescent="0.15">
      <c r="A5" s="3181"/>
      <c r="B5" s="3183"/>
      <c r="C5" s="3181"/>
      <c r="D5" s="3184"/>
      <c r="E5" s="3184"/>
      <c r="F5" s="25" t="s">
        <v>12</v>
      </c>
      <c r="G5" s="26" t="s">
        <v>13</v>
      </c>
      <c r="H5" s="3184"/>
      <c r="I5" s="3184"/>
      <c r="J5" s="3184"/>
      <c r="K5" s="3184"/>
    </row>
    <row r="6" spans="1:11" ht="22.5" customHeight="1" x14ac:dyDescent="0.15">
      <c r="A6" s="3169" t="s">
        <v>14</v>
      </c>
      <c r="B6" s="3170"/>
      <c r="C6" s="3169"/>
      <c r="D6" s="3170"/>
      <c r="E6" s="3170"/>
      <c r="F6" s="3170"/>
      <c r="G6" s="3170"/>
      <c r="H6" s="3171"/>
      <c r="I6" s="3170"/>
      <c r="J6" s="27"/>
      <c r="K6" s="28"/>
    </row>
    <row r="7" spans="1:11" ht="22.5" customHeight="1" x14ac:dyDescent="0.15">
      <c r="A7" s="3157" t="s">
        <v>84</v>
      </c>
      <c r="B7" s="3166" t="s">
        <v>15</v>
      </c>
      <c r="C7" s="29" t="s">
        <v>16</v>
      </c>
      <c r="D7" s="30">
        <v>364359399.36000001</v>
      </c>
      <c r="E7" s="31"/>
      <c r="F7" s="32"/>
      <c r="G7" s="33"/>
      <c r="H7" s="34"/>
      <c r="I7" s="35"/>
      <c r="J7" s="36"/>
      <c r="K7" s="37"/>
    </row>
    <row r="8" spans="1:11" ht="22.5" customHeight="1" x14ac:dyDescent="0.15">
      <c r="A8" s="3157"/>
      <c r="B8" s="3159"/>
      <c r="C8" s="38" t="s">
        <v>17</v>
      </c>
      <c r="D8" s="30">
        <v>364359399.36000001</v>
      </c>
      <c r="E8" s="39"/>
      <c r="F8" s="40"/>
      <c r="G8" s="41"/>
      <c r="H8" s="42"/>
      <c r="I8" s="43"/>
      <c r="J8" s="44"/>
      <c r="K8" s="45"/>
    </row>
    <row r="9" spans="1:11" ht="22.5" customHeight="1" x14ac:dyDescent="0.15">
      <c r="A9" s="3167"/>
      <c r="B9" s="3168"/>
      <c r="C9" s="46" t="s">
        <v>18</v>
      </c>
      <c r="D9" s="30">
        <f>D7-D8</f>
        <v>0</v>
      </c>
      <c r="E9" s="47" t="s">
        <v>19</v>
      </c>
      <c r="F9" s="48">
        <v>0</v>
      </c>
      <c r="G9" s="49">
        <v>0</v>
      </c>
      <c r="H9" s="50" t="s">
        <v>20</v>
      </c>
      <c r="I9" s="3"/>
      <c r="J9" s="3"/>
      <c r="K9" s="3"/>
    </row>
    <row r="10" spans="1:11" ht="22.5" customHeight="1" x14ac:dyDescent="0.15">
      <c r="A10" s="3156" t="s">
        <v>21</v>
      </c>
      <c r="B10" s="3158" t="s">
        <v>85</v>
      </c>
      <c r="C10" s="51" t="s">
        <v>23</v>
      </c>
      <c r="D10" s="52">
        <v>96970000</v>
      </c>
      <c r="E10" s="53"/>
      <c r="F10" s="54"/>
      <c r="G10" s="55"/>
      <c r="H10" s="56"/>
      <c r="I10" s="57"/>
      <c r="J10" s="58"/>
      <c r="K10" s="59"/>
    </row>
    <row r="11" spans="1:11" ht="22.5" customHeight="1" x14ac:dyDescent="0.15">
      <c r="A11" s="3157"/>
      <c r="B11" s="3159"/>
      <c r="C11" s="60" t="s">
        <v>24</v>
      </c>
      <c r="D11" s="61">
        <v>96970000</v>
      </c>
      <c r="E11" s="62"/>
      <c r="F11" s="63"/>
      <c r="G11" s="64"/>
      <c r="H11" s="65"/>
      <c r="I11" s="66"/>
      <c r="J11" s="67"/>
      <c r="K11" s="68"/>
    </row>
    <row r="12" spans="1:11" ht="22.5" customHeight="1" x14ac:dyDescent="0.15">
      <c r="A12" s="3157"/>
      <c r="B12" s="3160"/>
      <c r="C12" s="69" t="s">
        <v>18</v>
      </c>
      <c r="D12" s="30">
        <f>D10-D11</f>
        <v>0</v>
      </c>
      <c r="E12" s="70" t="s">
        <v>19</v>
      </c>
      <c r="F12" s="71">
        <v>0</v>
      </c>
      <c r="G12" s="72">
        <v>0</v>
      </c>
      <c r="H12" s="73" t="s">
        <v>20</v>
      </c>
      <c r="I12" s="4"/>
      <c r="J12" s="4"/>
      <c r="K12" s="4"/>
    </row>
    <row r="13" spans="1:11" ht="22.5" customHeight="1" x14ac:dyDescent="0.15">
      <c r="A13" s="3157" t="s">
        <v>86</v>
      </c>
      <c r="B13" s="3166" t="s">
        <v>25</v>
      </c>
      <c r="C13" s="74" t="s">
        <v>23</v>
      </c>
      <c r="D13" s="30">
        <v>8175811.5599999996</v>
      </c>
      <c r="E13" s="75"/>
      <c r="F13" s="76"/>
      <c r="G13" s="77"/>
      <c r="H13" s="78"/>
      <c r="I13" s="79"/>
      <c r="J13" s="80"/>
      <c r="K13" s="81"/>
    </row>
    <row r="14" spans="1:11" ht="22.5" customHeight="1" x14ac:dyDescent="0.15">
      <c r="A14" s="3157"/>
      <c r="B14" s="3159"/>
      <c r="C14" s="82" t="s">
        <v>26</v>
      </c>
      <c r="D14" s="83">
        <v>8175811.5599999996</v>
      </c>
      <c r="E14" s="84"/>
      <c r="F14" s="85"/>
      <c r="G14" s="86"/>
      <c r="H14" s="87"/>
      <c r="I14" s="88"/>
      <c r="J14" s="89"/>
      <c r="K14" s="90"/>
    </row>
    <row r="15" spans="1:11" ht="22.5" customHeight="1" x14ac:dyDescent="0.15">
      <c r="A15" s="3157"/>
      <c r="B15" s="3160"/>
      <c r="C15" s="91" t="s">
        <v>18</v>
      </c>
      <c r="D15" s="30">
        <f>D13-D14</f>
        <v>0</v>
      </c>
      <c r="E15" s="92" t="s">
        <v>19</v>
      </c>
      <c r="F15" s="93">
        <v>0</v>
      </c>
      <c r="G15" s="94">
        <v>0</v>
      </c>
      <c r="H15" s="95" t="s">
        <v>20</v>
      </c>
      <c r="I15" s="4"/>
      <c r="J15" s="4"/>
      <c r="K15" s="4"/>
    </row>
    <row r="16" spans="1:11" ht="22.5" customHeight="1" x14ac:dyDescent="0.15">
      <c r="A16" s="3169" t="s">
        <v>27</v>
      </c>
      <c r="B16" s="3170"/>
      <c r="C16" s="3169"/>
      <c r="D16" s="3170"/>
      <c r="E16" s="3170"/>
      <c r="F16" s="3170"/>
      <c r="G16" s="3170"/>
      <c r="H16" s="3171"/>
      <c r="I16" s="3170"/>
      <c r="J16" s="96"/>
      <c r="K16" s="97"/>
    </row>
    <row r="17" spans="1:11" ht="22.5" customHeight="1" x14ac:dyDescent="0.15">
      <c r="A17" s="3157" t="s">
        <v>87</v>
      </c>
      <c r="B17" s="3166" t="s">
        <v>88</v>
      </c>
      <c r="C17" s="98" t="s">
        <v>29</v>
      </c>
      <c r="D17" s="30">
        <v>31771000</v>
      </c>
      <c r="E17" s="99"/>
      <c r="F17" s="100"/>
      <c r="G17" s="101"/>
      <c r="H17" s="102"/>
      <c r="I17" s="103"/>
      <c r="J17" s="104"/>
      <c r="K17" s="105"/>
    </row>
    <row r="18" spans="1:11" ht="22.5" customHeight="1" x14ac:dyDescent="0.15">
      <c r="A18" s="3157"/>
      <c r="B18" s="3159"/>
      <c r="C18" s="106" t="s">
        <v>23</v>
      </c>
      <c r="D18" s="30">
        <v>31537910</v>
      </c>
      <c r="E18" s="107"/>
      <c r="F18" s="108"/>
      <c r="G18" s="109"/>
      <c r="H18" s="110"/>
      <c r="I18" s="111"/>
      <c r="J18" s="112"/>
      <c r="K18" s="113"/>
    </row>
    <row r="19" spans="1:11" ht="22.5" customHeight="1" x14ac:dyDescent="0.15">
      <c r="A19" s="3157"/>
      <c r="B19" s="3160"/>
      <c r="C19" s="114" t="s">
        <v>30</v>
      </c>
      <c r="D19" s="30">
        <f>IF(D17=0,0,D18/D17)*100</f>
        <v>99.266343520820882</v>
      </c>
      <c r="E19" s="115" t="s">
        <v>19</v>
      </c>
      <c r="F19" s="116">
        <v>95</v>
      </c>
      <c r="G19" s="117">
        <v>105</v>
      </c>
      <c r="H19" s="118" t="s">
        <v>20</v>
      </c>
      <c r="I19" s="4"/>
      <c r="J19" s="4"/>
      <c r="K19" s="4"/>
    </row>
    <row r="20" spans="1:11" ht="22.5" customHeight="1" x14ac:dyDescent="0.15">
      <c r="A20" s="3157" t="s">
        <v>31</v>
      </c>
      <c r="B20" s="3166" t="s">
        <v>89</v>
      </c>
      <c r="C20" s="119" t="s">
        <v>29</v>
      </c>
      <c r="D20" s="30">
        <v>125132942.40000001</v>
      </c>
      <c r="E20" s="120"/>
      <c r="F20" s="121"/>
      <c r="G20" s="122"/>
      <c r="H20" s="123"/>
      <c r="I20" s="124"/>
      <c r="J20" s="125"/>
      <c r="K20" s="126"/>
    </row>
    <row r="21" spans="1:11" ht="22.5" customHeight="1" x14ac:dyDescent="0.15">
      <c r="A21" s="3157"/>
      <c r="B21" s="3159"/>
      <c r="C21" s="127" t="s">
        <v>23</v>
      </c>
      <c r="D21" s="30">
        <v>127934900</v>
      </c>
      <c r="E21" s="128"/>
      <c r="F21" s="129"/>
      <c r="G21" s="130"/>
      <c r="H21" s="131"/>
      <c r="I21" s="132"/>
      <c r="J21" s="133"/>
      <c r="K21" s="134"/>
    </row>
    <row r="22" spans="1:11" ht="22.5" customHeight="1" x14ac:dyDescent="0.15">
      <c r="A22" s="3157"/>
      <c r="B22" s="3160"/>
      <c r="C22" s="135" t="s">
        <v>30</v>
      </c>
      <c r="D22" s="30">
        <f>IF(D20=0,0,D21/D20)*100</f>
        <v>102.23918461938123</v>
      </c>
      <c r="E22" s="136" t="s">
        <v>19</v>
      </c>
      <c r="F22" s="137">
        <v>95</v>
      </c>
      <c r="G22" s="138">
        <v>105</v>
      </c>
      <c r="H22" s="139" t="s">
        <v>20</v>
      </c>
      <c r="I22" s="4"/>
      <c r="J22" s="4"/>
      <c r="K22" s="4"/>
    </row>
    <row r="23" spans="1:11" ht="22.5" customHeight="1" x14ac:dyDescent="0.15">
      <c r="A23" s="3157" t="s">
        <v>90</v>
      </c>
      <c r="B23" s="3166" t="s">
        <v>91</v>
      </c>
      <c r="C23" s="140" t="s">
        <v>29</v>
      </c>
      <c r="D23" s="30">
        <v>119802651.59999999</v>
      </c>
      <c r="E23" s="141"/>
      <c r="F23" s="142"/>
      <c r="G23" s="143"/>
      <c r="H23" s="144"/>
      <c r="I23" s="145"/>
      <c r="J23" s="146"/>
      <c r="K23" s="147"/>
    </row>
    <row r="24" spans="1:11" ht="22.5" customHeight="1" x14ac:dyDescent="0.15">
      <c r="A24" s="3157"/>
      <c r="B24" s="3159"/>
      <c r="C24" s="148" t="s">
        <v>23</v>
      </c>
      <c r="D24" s="30">
        <v>120927618</v>
      </c>
      <c r="E24" s="149"/>
      <c r="F24" s="150"/>
      <c r="G24" s="151"/>
      <c r="H24" s="152"/>
      <c r="I24" s="153"/>
      <c r="J24" s="154"/>
      <c r="K24" s="155"/>
    </row>
    <row r="25" spans="1:11" ht="22.5" customHeight="1" x14ac:dyDescent="0.15">
      <c r="A25" s="3157"/>
      <c r="B25" s="3160"/>
      <c r="C25" s="156" t="s">
        <v>30</v>
      </c>
      <c r="D25" s="30">
        <f>IF(D23=0,0,D24/D23)*100</f>
        <v>100.93901627800032</v>
      </c>
      <c r="E25" s="157" t="s">
        <v>19</v>
      </c>
      <c r="F25" s="158">
        <v>95</v>
      </c>
      <c r="G25" s="159">
        <v>105</v>
      </c>
      <c r="H25" s="160" t="s">
        <v>20</v>
      </c>
      <c r="I25" s="4"/>
      <c r="J25" s="4"/>
      <c r="K25" s="4"/>
    </row>
    <row r="26" spans="1:11" ht="22.5" customHeight="1" x14ac:dyDescent="0.15">
      <c r="A26" s="3157" t="s">
        <v>92</v>
      </c>
      <c r="B26" s="3166" t="s">
        <v>93</v>
      </c>
      <c r="C26" s="161" t="s">
        <v>29</v>
      </c>
      <c r="D26" s="30">
        <v>10242266.4</v>
      </c>
      <c r="E26" s="162"/>
      <c r="F26" s="163"/>
      <c r="G26" s="164"/>
      <c r="H26" s="165"/>
      <c r="I26" s="166"/>
      <c r="J26" s="167"/>
      <c r="K26" s="168"/>
    </row>
    <row r="27" spans="1:11" ht="22.5" customHeight="1" x14ac:dyDescent="0.15">
      <c r="A27" s="3157"/>
      <c r="B27" s="3159"/>
      <c r="C27" s="169" t="s">
        <v>23</v>
      </c>
      <c r="D27" s="30">
        <v>10724427</v>
      </c>
      <c r="E27" s="170"/>
      <c r="F27" s="171"/>
      <c r="G27" s="172"/>
      <c r="H27" s="173"/>
      <c r="I27" s="174"/>
      <c r="J27" s="175"/>
      <c r="K27" s="176"/>
    </row>
    <row r="28" spans="1:11" ht="22.5" customHeight="1" x14ac:dyDescent="0.15">
      <c r="A28" s="3157"/>
      <c r="B28" s="3160"/>
      <c r="C28" s="177" t="s">
        <v>30</v>
      </c>
      <c r="D28" s="30">
        <f>IF(D26=0,0,D27/D26)*100</f>
        <v>104.70755769445714</v>
      </c>
      <c r="E28" s="178" t="s">
        <v>19</v>
      </c>
      <c r="F28" s="179">
        <v>95</v>
      </c>
      <c r="G28" s="180">
        <v>105</v>
      </c>
      <c r="H28" s="181" t="s">
        <v>20</v>
      </c>
      <c r="I28" s="4"/>
      <c r="J28" s="4"/>
      <c r="K28" s="4"/>
    </row>
    <row r="29" spans="1:11" ht="22.5" customHeight="1" x14ac:dyDescent="0.15">
      <c r="A29" s="3157" t="s">
        <v>94</v>
      </c>
      <c r="B29" s="3166" t="s">
        <v>95</v>
      </c>
      <c r="C29" s="182" t="s">
        <v>29</v>
      </c>
      <c r="D29" s="30">
        <v>1377600</v>
      </c>
      <c r="E29" s="183"/>
      <c r="F29" s="184"/>
      <c r="G29" s="185"/>
      <c r="H29" s="186"/>
      <c r="I29" s="187"/>
      <c r="J29" s="188"/>
      <c r="K29" s="189"/>
    </row>
    <row r="30" spans="1:11" ht="22.5" customHeight="1" x14ac:dyDescent="0.15">
      <c r="A30" s="3157"/>
      <c r="B30" s="3159"/>
      <c r="C30" s="190" t="s">
        <v>23</v>
      </c>
      <c r="D30" s="30">
        <v>860000</v>
      </c>
      <c r="E30" s="191"/>
      <c r="F30" s="192"/>
      <c r="G30" s="193"/>
      <c r="H30" s="194"/>
      <c r="I30" s="195"/>
      <c r="J30" s="196"/>
      <c r="K30" s="197"/>
    </row>
    <row r="31" spans="1:11" ht="22.5" customHeight="1" x14ac:dyDescent="0.15">
      <c r="A31" s="3157"/>
      <c r="B31" s="3160"/>
      <c r="C31" s="198" t="s">
        <v>30</v>
      </c>
      <c r="D31" s="30">
        <f>IF(D29=0,0,D30/D29)*100</f>
        <v>62.427409988385598</v>
      </c>
      <c r="E31" s="199" t="s">
        <v>19</v>
      </c>
      <c r="F31" s="200">
        <v>95</v>
      </c>
      <c r="G31" s="201">
        <v>105</v>
      </c>
      <c r="H31" s="202" t="s">
        <v>96</v>
      </c>
      <c r="I31" s="4" t="s">
        <v>97</v>
      </c>
      <c r="J31" s="4"/>
      <c r="K31" s="4"/>
    </row>
    <row r="32" spans="1:11" ht="22.5" customHeight="1" x14ac:dyDescent="0.15">
      <c r="A32" s="3169" t="s">
        <v>33</v>
      </c>
      <c r="B32" s="3170"/>
      <c r="C32" s="3169"/>
      <c r="D32" s="3170"/>
      <c r="E32" s="3170"/>
      <c r="F32" s="3170"/>
      <c r="G32" s="3170"/>
      <c r="H32" s="3171"/>
      <c r="I32" s="3170"/>
      <c r="J32" s="203"/>
      <c r="K32" s="204"/>
    </row>
    <row r="33" spans="1:11" ht="22.5" customHeight="1" x14ac:dyDescent="0.15">
      <c r="A33" s="3157" t="s">
        <v>98</v>
      </c>
      <c r="B33" s="3166" t="s">
        <v>88</v>
      </c>
      <c r="C33" s="205" t="s">
        <v>35</v>
      </c>
      <c r="D33" s="30">
        <v>19062608.350000001</v>
      </c>
      <c r="E33" s="206"/>
      <c r="F33" s="207"/>
      <c r="G33" s="208"/>
      <c r="H33" s="209"/>
      <c r="I33" s="210"/>
      <c r="J33" s="211"/>
      <c r="K33" s="212"/>
    </row>
    <row r="34" spans="1:11" ht="22.5" customHeight="1" x14ac:dyDescent="0.15">
      <c r="A34" s="3157"/>
      <c r="B34" s="3159"/>
      <c r="C34" s="213" t="s">
        <v>23</v>
      </c>
      <c r="D34" s="30">
        <v>31537910</v>
      </c>
      <c r="E34" s="214"/>
      <c r="F34" s="215"/>
      <c r="G34" s="216"/>
      <c r="H34" s="217"/>
      <c r="I34" s="218"/>
      <c r="J34" s="219"/>
      <c r="K34" s="220"/>
    </row>
    <row r="35" spans="1:11" ht="22.5" customHeight="1" x14ac:dyDescent="0.15">
      <c r="A35" s="3157"/>
      <c r="B35" s="3160"/>
      <c r="C35" s="221" t="s">
        <v>36</v>
      </c>
      <c r="D35" s="30">
        <f>IF(D34=0,0,D33/D34)*100</f>
        <v>60.44347374318717</v>
      </c>
      <c r="E35" s="222" t="s">
        <v>19</v>
      </c>
      <c r="F35" s="223">
        <v>65</v>
      </c>
      <c r="G35" s="224">
        <v>80</v>
      </c>
      <c r="H35" s="225" t="s">
        <v>96</v>
      </c>
      <c r="I35" s="4" t="s">
        <v>99</v>
      </c>
      <c r="J35" s="4"/>
      <c r="K35" s="4"/>
    </row>
    <row r="36" spans="1:11" ht="22.5" customHeight="1" x14ac:dyDescent="0.15">
      <c r="A36" s="3157" t="s">
        <v>37</v>
      </c>
      <c r="B36" s="3166" t="s">
        <v>100</v>
      </c>
      <c r="C36" s="226" t="s">
        <v>35</v>
      </c>
      <c r="D36" s="30">
        <v>107694900</v>
      </c>
      <c r="E36" s="227"/>
      <c r="F36" s="228"/>
      <c r="G36" s="229"/>
      <c r="H36" s="230"/>
      <c r="I36" s="231"/>
      <c r="J36" s="232"/>
      <c r="K36" s="233"/>
    </row>
    <row r="37" spans="1:11" ht="22.5" customHeight="1" x14ac:dyDescent="0.15">
      <c r="A37" s="3157"/>
      <c r="B37" s="3159"/>
      <c r="C37" s="234" t="s">
        <v>38</v>
      </c>
      <c r="D37" s="30">
        <v>127934900</v>
      </c>
      <c r="E37" s="235"/>
      <c r="F37" s="236"/>
      <c r="G37" s="237"/>
      <c r="H37" s="238"/>
      <c r="I37" s="239"/>
      <c r="J37" s="240"/>
      <c r="K37" s="241"/>
    </row>
    <row r="38" spans="1:11" ht="22.5" customHeight="1" x14ac:dyDescent="0.15">
      <c r="A38" s="3157"/>
      <c r="B38" s="3160"/>
      <c r="C38" s="242" t="s">
        <v>36</v>
      </c>
      <c r="D38" s="30">
        <f>IF(D37=0,0,D36/D37)*100</f>
        <v>84.179453769065361</v>
      </c>
      <c r="E38" s="243" t="s">
        <v>19</v>
      </c>
      <c r="F38" s="244">
        <v>75</v>
      </c>
      <c r="G38" s="245">
        <v>100</v>
      </c>
      <c r="H38" s="246" t="s">
        <v>20</v>
      </c>
      <c r="I38" s="4"/>
      <c r="J38" s="4"/>
      <c r="K38" s="4"/>
    </row>
    <row r="39" spans="1:11" ht="22.5" customHeight="1" x14ac:dyDescent="0.15">
      <c r="A39" s="3157" t="s">
        <v>101</v>
      </c>
      <c r="B39" s="3166" t="s">
        <v>91</v>
      </c>
      <c r="C39" s="247" t="s">
        <v>35</v>
      </c>
      <c r="D39" s="30">
        <v>87982447</v>
      </c>
      <c r="E39" s="248"/>
      <c r="F39" s="249"/>
      <c r="G39" s="250"/>
      <c r="H39" s="251"/>
      <c r="I39" s="252"/>
      <c r="J39" s="253"/>
      <c r="K39" s="254"/>
    </row>
    <row r="40" spans="1:11" ht="22.5" customHeight="1" x14ac:dyDescent="0.15">
      <c r="A40" s="3157"/>
      <c r="B40" s="3159"/>
      <c r="C40" s="255" t="s">
        <v>23</v>
      </c>
      <c r="D40" s="30">
        <v>120927618</v>
      </c>
      <c r="E40" s="256"/>
      <c r="F40" s="257"/>
      <c r="G40" s="258"/>
      <c r="H40" s="259"/>
      <c r="I40" s="260"/>
      <c r="J40" s="261"/>
      <c r="K40" s="262"/>
    </row>
    <row r="41" spans="1:11" ht="22.5" customHeight="1" x14ac:dyDescent="0.15">
      <c r="A41" s="3157"/>
      <c r="B41" s="3160"/>
      <c r="C41" s="263" t="s">
        <v>36</v>
      </c>
      <c r="D41" s="30">
        <f>IF(D40=0,0,D39/D40)*100</f>
        <v>72.756288807408737</v>
      </c>
      <c r="E41" s="264" t="s">
        <v>19</v>
      </c>
      <c r="F41" s="265">
        <v>65</v>
      </c>
      <c r="G41" s="266">
        <v>80</v>
      </c>
      <c r="H41" s="267" t="s">
        <v>20</v>
      </c>
      <c r="I41" s="4"/>
      <c r="J41" s="4"/>
      <c r="K41" s="4"/>
    </row>
    <row r="42" spans="1:11" ht="22.5" customHeight="1" x14ac:dyDescent="0.15">
      <c r="A42" s="3157" t="s">
        <v>102</v>
      </c>
      <c r="B42" s="3166" t="s">
        <v>93</v>
      </c>
      <c r="C42" s="268" t="s">
        <v>35</v>
      </c>
      <c r="D42" s="30">
        <v>8086416.2400000002</v>
      </c>
      <c r="E42" s="269"/>
      <c r="F42" s="270"/>
      <c r="G42" s="271"/>
      <c r="H42" s="272"/>
      <c r="I42" s="273"/>
      <c r="J42" s="274"/>
      <c r="K42" s="275"/>
    </row>
    <row r="43" spans="1:11" ht="22.5" customHeight="1" x14ac:dyDescent="0.15">
      <c r="A43" s="3157"/>
      <c r="B43" s="3159"/>
      <c r="C43" s="276" t="s">
        <v>23</v>
      </c>
      <c r="D43" s="30">
        <v>10724427</v>
      </c>
      <c r="E43" s="277"/>
      <c r="F43" s="278"/>
      <c r="G43" s="279"/>
      <c r="H43" s="280"/>
      <c r="I43" s="281"/>
      <c r="J43" s="282"/>
      <c r="K43" s="283"/>
    </row>
    <row r="44" spans="1:11" ht="22.5" customHeight="1" x14ac:dyDescent="0.15">
      <c r="A44" s="3157"/>
      <c r="B44" s="3160"/>
      <c r="C44" s="284" t="s">
        <v>36</v>
      </c>
      <c r="D44" s="30">
        <f>IF(D43=0,0,D42/D43)*100</f>
        <v>75.401848881996216</v>
      </c>
      <c r="E44" s="285" t="s">
        <v>19</v>
      </c>
      <c r="F44" s="286">
        <v>65</v>
      </c>
      <c r="G44" s="287">
        <v>80</v>
      </c>
      <c r="H44" s="288" t="s">
        <v>20</v>
      </c>
      <c r="I44" s="4"/>
      <c r="J44" s="4"/>
      <c r="K44" s="4"/>
    </row>
    <row r="45" spans="1:11" ht="22.5" customHeight="1" x14ac:dyDescent="0.15">
      <c r="A45" s="3157" t="s">
        <v>103</v>
      </c>
      <c r="B45" s="3166" t="s">
        <v>95</v>
      </c>
      <c r="C45" s="289" t="s">
        <v>35</v>
      </c>
      <c r="D45" s="30">
        <v>636000</v>
      </c>
      <c r="E45" s="290"/>
      <c r="F45" s="291"/>
      <c r="G45" s="292"/>
      <c r="H45" s="293"/>
      <c r="I45" s="294"/>
      <c r="J45" s="295"/>
      <c r="K45" s="296"/>
    </row>
    <row r="46" spans="1:11" ht="22.5" customHeight="1" x14ac:dyDescent="0.15">
      <c r="A46" s="3157"/>
      <c r="B46" s="3159"/>
      <c r="C46" s="297" t="s">
        <v>23</v>
      </c>
      <c r="D46" s="30">
        <v>860000</v>
      </c>
      <c r="E46" s="298"/>
      <c r="F46" s="299"/>
      <c r="G46" s="300"/>
      <c r="H46" s="301"/>
      <c r="I46" s="302"/>
      <c r="J46" s="303"/>
      <c r="K46" s="304"/>
    </row>
    <row r="47" spans="1:11" ht="22.5" customHeight="1" x14ac:dyDescent="0.15">
      <c r="A47" s="3157"/>
      <c r="B47" s="3160"/>
      <c r="C47" s="305" t="s">
        <v>36</v>
      </c>
      <c r="D47" s="30">
        <f>IF(D46=0,0,D45/D46)*100</f>
        <v>73.95348837209302</v>
      </c>
      <c r="E47" s="306" t="s">
        <v>19</v>
      </c>
      <c r="F47" s="307">
        <v>65</v>
      </c>
      <c r="G47" s="308">
        <v>80</v>
      </c>
      <c r="H47" s="309" t="s">
        <v>20</v>
      </c>
      <c r="I47" s="4"/>
      <c r="J47" s="4"/>
      <c r="K47" s="4"/>
    </row>
    <row r="48" spans="1:11" ht="22.5" customHeight="1" x14ac:dyDescent="0.15">
      <c r="A48" s="3157" t="s">
        <v>104</v>
      </c>
      <c r="B48" s="3166" t="s">
        <v>105</v>
      </c>
      <c r="C48" s="310" t="s">
        <v>35</v>
      </c>
      <c r="D48" s="30">
        <v>144901</v>
      </c>
      <c r="E48" s="311"/>
      <c r="F48" s="312"/>
      <c r="G48" s="313"/>
      <c r="H48" s="314"/>
      <c r="I48" s="315"/>
      <c r="J48" s="316"/>
      <c r="K48" s="317"/>
    </row>
    <row r="49" spans="1:11" ht="22.5" customHeight="1" x14ac:dyDescent="0.15">
      <c r="A49" s="3157"/>
      <c r="B49" s="3159"/>
      <c r="C49" s="318" t="s">
        <v>23</v>
      </c>
      <c r="D49" s="30">
        <v>144910</v>
      </c>
      <c r="E49" s="319"/>
      <c r="F49" s="320"/>
      <c r="G49" s="321"/>
      <c r="H49" s="322"/>
      <c r="I49" s="323"/>
      <c r="J49" s="324"/>
      <c r="K49" s="325"/>
    </row>
    <row r="50" spans="1:11" ht="25.5" customHeight="1" x14ac:dyDescent="0.15">
      <c r="A50" s="3157"/>
      <c r="B50" s="3168"/>
      <c r="C50" s="326" t="s">
        <v>36</v>
      </c>
      <c r="D50" s="30">
        <f>IF(D49=0,0,D48/D49)*100</f>
        <v>99.99378924849907</v>
      </c>
      <c r="E50" s="327" t="s">
        <v>19</v>
      </c>
      <c r="F50" s="328">
        <v>90</v>
      </c>
      <c r="G50" s="329">
        <v>100</v>
      </c>
      <c r="H50" s="330" t="s">
        <v>20</v>
      </c>
      <c r="I50" s="3"/>
      <c r="J50" s="3"/>
      <c r="K50" s="3"/>
    </row>
    <row r="51" spans="1:11" ht="22.5" customHeight="1" x14ac:dyDescent="0.15">
      <c r="A51" s="3172" t="s">
        <v>106</v>
      </c>
      <c r="B51" s="3174" t="s">
        <v>107</v>
      </c>
      <c r="C51" s="331" t="s">
        <v>35</v>
      </c>
      <c r="D51" s="332">
        <v>31218</v>
      </c>
      <c r="E51" s="333"/>
      <c r="F51" s="334"/>
      <c r="G51" s="335"/>
      <c r="H51" s="336"/>
      <c r="I51" s="337"/>
      <c r="J51" s="338"/>
      <c r="K51" s="339"/>
    </row>
    <row r="52" spans="1:11" ht="22.5" customHeight="1" x14ac:dyDescent="0.15">
      <c r="A52" s="3172"/>
      <c r="B52" s="3175"/>
      <c r="C52" s="340" t="s">
        <v>23</v>
      </c>
      <c r="D52" s="332">
        <v>81773</v>
      </c>
      <c r="E52" s="341"/>
      <c r="F52" s="342"/>
      <c r="G52" s="343"/>
      <c r="H52" s="344"/>
      <c r="I52" s="345"/>
      <c r="J52" s="346"/>
      <c r="K52" s="347"/>
    </row>
    <row r="53" spans="1:11" ht="22.5" customHeight="1" x14ac:dyDescent="0.15">
      <c r="A53" s="3173"/>
      <c r="B53" s="3175"/>
      <c r="C53" s="348" t="s">
        <v>36</v>
      </c>
      <c r="D53" s="30">
        <f>IF(D52=0,0,D51/D52)*100</f>
        <v>38.176415198170545</v>
      </c>
      <c r="E53" s="349" t="s">
        <v>19</v>
      </c>
      <c r="F53" s="350">
        <v>90</v>
      </c>
      <c r="G53" s="351">
        <v>100</v>
      </c>
      <c r="H53" s="352" t="s">
        <v>96</v>
      </c>
      <c r="I53" s="3" t="s">
        <v>108</v>
      </c>
      <c r="J53" s="3"/>
      <c r="K53" s="3"/>
    </row>
    <row r="54" spans="1:11" ht="22.5" customHeight="1" x14ac:dyDescent="0.15">
      <c r="A54" s="3156" t="s">
        <v>109</v>
      </c>
      <c r="B54" s="3158" t="s">
        <v>110</v>
      </c>
      <c r="C54" s="353" t="s">
        <v>35</v>
      </c>
      <c r="D54" s="30">
        <v>71997</v>
      </c>
      <c r="E54" s="354"/>
      <c r="F54" s="355"/>
      <c r="G54" s="356"/>
      <c r="H54" s="357"/>
      <c r="I54" s="358"/>
      <c r="J54" s="359"/>
      <c r="K54" s="360"/>
    </row>
    <row r="55" spans="1:11" ht="22.5" customHeight="1" x14ac:dyDescent="0.15">
      <c r="A55" s="3157"/>
      <c r="B55" s="3159"/>
      <c r="C55" s="361" t="s">
        <v>23</v>
      </c>
      <c r="D55" s="30">
        <v>77817</v>
      </c>
      <c r="E55" s="362"/>
      <c r="F55" s="363"/>
      <c r="G55" s="364"/>
      <c r="H55" s="365"/>
      <c r="I55" s="366"/>
      <c r="J55" s="367"/>
      <c r="K55" s="368"/>
    </row>
    <row r="56" spans="1:11" ht="22.5" customHeight="1" x14ac:dyDescent="0.15">
      <c r="A56" s="3157"/>
      <c r="B56" s="3160"/>
      <c r="C56" s="369" t="s">
        <v>36</v>
      </c>
      <c r="D56" s="30">
        <f>IF(D55=0,0,D54/D55)*100</f>
        <v>92.520914453140051</v>
      </c>
      <c r="E56" s="370" t="s">
        <v>19</v>
      </c>
      <c r="F56" s="371">
        <v>90</v>
      </c>
      <c r="G56" s="372">
        <v>100</v>
      </c>
      <c r="H56" s="373" t="s">
        <v>20</v>
      </c>
      <c r="I56" s="4"/>
      <c r="J56" s="4"/>
      <c r="K56" s="4"/>
    </row>
    <row r="57" spans="1:11" ht="22.5" customHeight="1" x14ac:dyDescent="0.15">
      <c r="A57" s="3169" t="s">
        <v>46</v>
      </c>
      <c r="B57" s="3170"/>
      <c r="C57" s="3169"/>
      <c r="D57" s="3170"/>
      <c r="E57" s="3170"/>
      <c r="F57" s="3170"/>
      <c r="G57" s="3170"/>
      <c r="H57" s="3171"/>
      <c r="I57" s="3170"/>
      <c r="J57" s="374"/>
      <c r="K57" s="375"/>
    </row>
    <row r="58" spans="1:11" ht="22.5" customHeight="1" x14ac:dyDescent="0.15">
      <c r="A58" s="3157" t="s">
        <v>111</v>
      </c>
      <c r="B58" s="3166" t="s">
        <v>112</v>
      </c>
      <c r="C58" s="376" t="s">
        <v>48</v>
      </c>
      <c r="D58" s="30">
        <v>33972200</v>
      </c>
      <c r="E58" s="377"/>
      <c r="F58" s="378"/>
      <c r="G58" s="379"/>
      <c r="H58" s="380"/>
      <c r="I58" s="381"/>
      <c r="J58" s="382"/>
      <c r="K58" s="383"/>
    </row>
    <row r="59" spans="1:11" ht="22.5" customHeight="1" x14ac:dyDescent="0.15">
      <c r="A59" s="3157"/>
      <c r="B59" s="3159"/>
      <c r="C59" s="384" t="s">
        <v>23</v>
      </c>
      <c r="D59" s="30">
        <v>31537910</v>
      </c>
      <c r="E59" s="385"/>
      <c r="F59" s="386"/>
      <c r="G59" s="387"/>
      <c r="H59" s="388"/>
      <c r="I59" s="389"/>
      <c r="J59" s="390"/>
      <c r="K59" s="391"/>
    </row>
    <row r="60" spans="1:11" ht="22.5" customHeight="1" x14ac:dyDescent="0.15">
      <c r="A60" s="3157"/>
      <c r="B60" s="3160"/>
      <c r="C60" s="392" t="s">
        <v>49</v>
      </c>
      <c r="D60" s="30">
        <f>IF(D58=0,0,D59/D58-1)*100</f>
        <v>-7.1655353494916474</v>
      </c>
      <c r="E60" s="393" t="s">
        <v>19</v>
      </c>
      <c r="F60" s="394">
        <v>0</v>
      </c>
      <c r="G60" s="395">
        <v>30</v>
      </c>
      <c r="H60" s="396" t="s">
        <v>96</v>
      </c>
      <c r="I60" s="4" t="s">
        <v>113</v>
      </c>
      <c r="J60" s="4"/>
      <c r="K60" s="4"/>
    </row>
    <row r="61" spans="1:11" ht="22.5" customHeight="1" x14ac:dyDescent="0.15">
      <c r="A61" s="3157" t="s">
        <v>50</v>
      </c>
      <c r="B61" s="3166" t="s">
        <v>89</v>
      </c>
      <c r="C61" s="397" t="s">
        <v>48</v>
      </c>
      <c r="D61" s="30">
        <v>124458800</v>
      </c>
      <c r="E61" s="398"/>
      <c r="F61" s="399"/>
      <c r="G61" s="400"/>
      <c r="H61" s="401"/>
      <c r="I61" s="402"/>
      <c r="J61" s="403"/>
      <c r="K61" s="404"/>
    </row>
    <row r="62" spans="1:11" ht="22.5" customHeight="1" x14ac:dyDescent="0.15">
      <c r="A62" s="3157"/>
      <c r="B62" s="3159"/>
      <c r="C62" s="405" t="s">
        <v>23</v>
      </c>
      <c r="D62" s="30">
        <v>127934900</v>
      </c>
      <c r="E62" s="406"/>
      <c r="F62" s="407"/>
      <c r="G62" s="408"/>
      <c r="H62" s="409"/>
      <c r="I62" s="410"/>
      <c r="J62" s="411"/>
      <c r="K62" s="412"/>
    </row>
    <row r="63" spans="1:11" ht="22.5" customHeight="1" x14ac:dyDescent="0.15">
      <c r="A63" s="3157"/>
      <c r="B63" s="3160"/>
      <c r="C63" s="413" t="s">
        <v>49</v>
      </c>
      <c r="D63" s="30">
        <f>IF(D61=0,0,D62/D61-1)*100</f>
        <v>2.7929724535348255</v>
      </c>
      <c r="E63" s="414" t="s">
        <v>19</v>
      </c>
      <c r="F63" s="415">
        <v>0</v>
      </c>
      <c r="G63" s="416">
        <v>30</v>
      </c>
      <c r="H63" s="417" t="s">
        <v>20</v>
      </c>
      <c r="I63" s="4"/>
      <c r="J63" s="4"/>
      <c r="K63" s="4"/>
    </row>
    <row r="64" spans="1:11" ht="22.5" customHeight="1" x14ac:dyDescent="0.15">
      <c r="A64" s="3157" t="s">
        <v>114</v>
      </c>
      <c r="B64" s="3166" t="s">
        <v>91</v>
      </c>
      <c r="C64" s="418" t="s">
        <v>48</v>
      </c>
      <c r="D64" s="30">
        <v>106259796.34999999</v>
      </c>
      <c r="E64" s="419"/>
      <c r="F64" s="420"/>
      <c r="G64" s="421"/>
      <c r="H64" s="422"/>
      <c r="I64" s="423"/>
      <c r="J64" s="424"/>
      <c r="K64" s="425"/>
    </row>
    <row r="65" spans="1:11" ht="22.5" customHeight="1" x14ac:dyDescent="0.15">
      <c r="A65" s="3157"/>
      <c r="B65" s="3159"/>
      <c r="C65" s="426" t="s">
        <v>23</v>
      </c>
      <c r="D65" s="30">
        <v>120927618</v>
      </c>
      <c r="E65" s="427"/>
      <c r="F65" s="428"/>
      <c r="G65" s="429"/>
      <c r="H65" s="430"/>
      <c r="I65" s="431"/>
      <c r="J65" s="432"/>
      <c r="K65" s="433"/>
    </row>
    <row r="66" spans="1:11" ht="22.5" customHeight="1" x14ac:dyDescent="0.15">
      <c r="A66" s="3157"/>
      <c r="B66" s="3160"/>
      <c r="C66" s="434" t="s">
        <v>49</v>
      </c>
      <c r="D66" s="30">
        <f>IF(D64=0,0,D65/D64-1)*100</f>
        <v>13.803735894323509</v>
      </c>
      <c r="E66" s="435" t="s">
        <v>19</v>
      </c>
      <c r="F66" s="436">
        <v>0</v>
      </c>
      <c r="G66" s="437">
        <v>20</v>
      </c>
      <c r="H66" s="438" t="s">
        <v>20</v>
      </c>
      <c r="I66" s="4"/>
      <c r="J66" s="4"/>
      <c r="K66" s="4"/>
    </row>
    <row r="67" spans="1:11" ht="22.5" customHeight="1" x14ac:dyDescent="0.15">
      <c r="A67" s="3157" t="s">
        <v>115</v>
      </c>
      <c r="B67" s="3166" t="s">
        <v>93</v>
      </c>
      <c r="C67" s="439" t="s">
        <v>48</v>
      </c>
      <c r="D67" s="30">
        <v>9023349.0899999999</v>
      </c>
      <c r="E67" s="440"/>
      <c r="F67" s="441"/>
      <c r="G67" s="442"/>
      <c r="H67" s="443"/>
      <c r="I67" s="444"/>
      <c r="J67" s="445"/>
      <c r="K67" s="446"/>
    </row>
    <row r="68" spans="1:11" ht="22.5" customHeight="1" x14ac:dyDescent="0.15">
      <c r="A68" s="3157"/>
      <c r="B68" s="3159"/>
      <c r="C68" s="447" t="s">
        <v>23</v>
      </c>
      <c r="D68" s="30">
        <v>10724427</v>
      </c>
      <c r="E68" s="448"/>
      <c r="F68" s="449"/>
      <c r="G68" s="450"/>
      <c r="H68" s="451"/>
      <c r="I68" s="452"/>
      <c r="J68" s="453"/>
      <c r="K68" s="454"/>
    </row>
    <row r="69" spans="1:11" ht="22.5" customHeight="1" x14ac:dyDescent="0.15">
      <c r="A69" s="3157"/>
      <c r="B69" s="3160"/>
      <c r="C69" s="455" t="s">
        <v>49</v>
      </c>
      <c r="D69" s="30">
        <f>IF(D67=0,0,D68/D67-1)*100</f>
        <v>18.851957217140104</v>
      </c>
      <c r="E69" s="456" t="s">
        <v>19</v>
      </c>
      <c r="F69" s="457">
        <v>0</v>
      </c>
      <c r="G69" s="458">
        <v>20</v>
      </c>
      <c r="H69" s="459" t="s">
        <v>20</v>
      </c>
      <c r="I69" s="4"/>
      <c r="J69" s="4"/>
      <c r="K69" s="4"/>
    </row>
    <row r="70" spans="1:11" ht="22.5" customHeight="1" x14ac:dyDescent="0.15">
      <c r="A70" s="3157" t="s">
        <v>116</v>
      </c>
      <c r="B70" s="3166" t="s">
        <v>95</v>
      </c>
      <c r="C70" s="460" t="s">
        <v>48</v>
      </c>
      <c r="D70" s="30">
        <v>0</v>
      </c>
      <c r="E70" s="461"/>
      <c r="F70" s="462"/>
      <c r="G70" s="463"/>
      <c r="H70" s="464"/>
      <c r="I70" s="465"/>
      <c r="J70" s="466"/>
      <c r="K70" s="467"/>
    </row>
    <row r="71" spans="1:11" ht="22.5" customHeight="1" x14ac:dyDescent="0.15">
      <c r="A71" s="3157"/>
      <c r="B71" s="3159"/>
      <c r="C71" s="468" t="s">
        <v>23</v>
      </c>
      <c r="D71" s="30">
        <v>860000</v>
      </c>
      <c r="E71" s="469"/>
      <c r="F71" s="470"/>
      <c r="G71" s="471"/>
      <c r="H71" s="472"/>
      <c r="I71" s="473"/>
      <c r="J71" s="474"/>
      <c r="K71" s="475"/>
    </row>
    <row r="72" spans="1:11" ht="22.5" customHeight="1" x14ac:dyDescent="0.15">
      <c r="A72" s="3157"/>
      <c r="B72" s="3160"/>
      <c r="C72" s="476" t="s">
        <v>49</v>
      </c>
      <c r="D72" s="30">
        <f>IF(D70=0,0,D71/D70-1)*100</f>
        <v>0</v>
      </c>
      <c r="E72" s="477" t="s">
        <v>19</v>
      </c>
      <c r="F72" s="478">
        <v>-10</v>
      </c>
      <c r="G72" s="479">
        <v>30</v>
      </c>
      <c r="H72" s="480" t="s">
        <v>20</v>
      </c>
      <c r="I72" s="4"/>
      <c r="J72" s="4"/>
      <c r="K72" s="4"/>
    </row>
    <row r="73" spans="1:11" ht="22.5" customHeight="1" x14ac:dyDescent="0.15">
      <c r="A73" s="3157" t="s">
        <v>117</v>
      </c>
      <c r="B73" s="3166" t="s">
        <v>118</v>
      </c>
      <c r="C73" s="481" t="s">
        <v>48</v>
      </c>
      <c r="D73" s="30">
        <v>149321</v>
      </c>
      <c r="E73" s="482"/>
      <c r="F73" s="483"/>
      <c r="G73" s="484"/>
      <c r="H73" s="485"/>
      <c r="I73" s="486"/>
      <c r="J73" s="487"/>
      <c r="K73" s="488"/>
    </row>
    <row r="74" spans="1:11" ht="22.5" customHeight="1" x14ac:dyDescent="0.15">
      <c r="A74" s="3157"/>
      <c r="B74" s="3159"/>
      <c r="C74" s="489" t="s">
        <v>23</v>
      </c>
      <c r="D74" s="30">
        <v>144910</v>
      </c>
      <c r="E74" s="490"/>
      <c r="F74" s="491"/>
      <c r="G74" s="492"/>
      <c r="H74" s="493"/>
      <c r="I74" s="494"/>
      <c r="J74" s="495"/>
      <c r="K74" s="496"/>
    </row>
    <row r="75" spans="1:11" ht="22.5" customHeight="1" x14ac:dyDescent="0.15">
      <c r="A75" s="3157"/>
      <c r="B75" s="3160"/>
      <c r="C75" s="497" t="s">
        <v>49</v>
      </c>
      <c r="D75" s="30">
        <f>IF(D73=0,0,D74/D73-1)*100</f>
        <v>-2.954038614796306</v>
      </c>
      <c r="E75" s="498" t="s">
        <v>19</v>
      </c>
      <c r="F75" s="499">
        <v>0</v>
      </c>
      <c r="G75" s="500">
        <v>10</v>
      </c>
      <c r="H75" s="501" t="s">
        <v>96</v>
      </c>
      <c r="I75" s="3" t="s">
        <v>119</v>
      </c>
      <c r="J75" s="3"/>
      <c r="K75" s="3"/>
    </row>
    <row r="76" spans="1:11" ht="22.5" customHeight="1" x14ac:dyDescent="0.15">
      <c r="A76" s="3157" t="s">
        <v>120</v>
      </c>
      <c r="B76" s="3166" t="s">
        <v>107</v>
      </c>
      <c r="C76" s="502" t="s">
        <v>48</v>
      </c>
      <c r="D76" s="332">
        <v>80771</v>
      </c>
      <c r="E76" s="503"/>
      <c r="F76" s="504"/>
      <c r="G76" s="505"/>
      <c r="H76" s="506"/>
      <c r="I76" s="507"/>
      <c r="J76" s="508"/>
      <c r="K76" s="509"/>
    </row>
    <row r="77" spans="1:11" ht="22.5" customHeight="1" x14ac:dyDescent="0.15">
      <c r="A77" s="3157"/>
      <c r="B77" s="3159"/>
      <c r="C77" s="510" t="s">
        <v>23</v>
      </c>
      <c r="D77" s="332">
        <v>81773</v>
      </c>
      <c r="E77" s="511"/>
      <c r="F77" s="512"/>
      <c r="G77" s="513"/>
      <c r="H77" s="514"/>
      <c r="I77" s="515"/>
      <c r="J77" s="516"/>
      <c r="K77" s="517"/>
    </row>
    <row r="78" spans="1:11" ht="22.5" customHeight="1" x14ac:dyDescent="0.15">
      <c r="A78" s="3167"/>
      <c r="B78" s="3168"/>
      <c r="C78" s="518" t="s">
        <v>49</v>
      </c>
      <c r="D78" s="519">
        <f>IF(D76=0,0,D77/D76-1)*100</f>
        <v>1.2405442547448908</v>
      </c>
      <c r="E78" s="520" t="s">
        <v>19</v>
      </c>
      <c r="F78" s="521">
        <v>0</v>
      </c>
      <c r="G78" s="522">
        <v>10</v>
      </c>
      <c r="H78" s="523" t="s">
        <v>20</v>
      </c>
      <c r="I78" s="2"/>
      <c r="J78" s="2"/>
      <c r="K78" s="2"/>
    </row>
    <row r="79" spans="1:11" ht="22.5" customHeight="1" x14ac:dyDescent="0.15">
      <c r="A79" s="3156" t="s">
        <v>121</v>
      </c>
      <c r="B79" s="3158" t="s">
        <v>110</v>
      </c>
      <c r="C79" s="524" t="s">
        <v>48</v>
      </c>
      <c r="D79" s="525">
        <v>74629</v>
      </c>
      <c r="E79" s="526"/>
      <c r="F79" s="527"/>
      <c r="G79" s="528"/>
      <c r="H79" s="529"/>
      <c r="I79" s="530"/>
      <c r="J79" s="531"/>
      <c r="K79" s="532"/>
    </row>
    <row r="80" spans="1:11" ht="22.5" customHeight="1" x14ac:dyDescent="0.15">
      <c r="A80" s="3157"/>
      <c r="B80" s="3159"/>
      <c r="C80" s="533" t="s">
        <v>23</v>
      </c>
      <c r="D80" s="30">
        <v>77817</v>
      </c>
      <c r="E80" s="534"/>
      <c r="F80" s="535"/>
      <c r="G80" s="536"/>
      <c r="H80" s="537"/>
      <c r="I80" s="538"/>
      <c r="J80" s="539"/>
      <c r="K80" s="540"/>
    </row>
    <row r="81" spans="1:11" ht="22.5" customHeight="1" x14ac:dyDescent="0.15">
      <c r="A81" s="3157"/>
      <c r="B81" s="3160"/>
      <c r="C81" s="541" t="s">
        <v>49</v>
      </c>
      <c r="D81" s="30">
        <f>IF(D79=0,0,D80/D79-1)*100</f>
        <v>4.2717978265821577</v>
      </c>
      <c r="E81" s="542" t="s">
        <v>19</v>
      </c>
      <c r="F81" s="543">
        <v>0</v>
      </c>
      <c r="G81" s="544">
        <v>10</v>
      </c>
      <c r="H81" s="545" t="s">
        <v>20</v>
      </c>
      <c r="I81" s="4"/>
      <c r="J81" s="4"/>
      <c r="K81" s="4"/>
    </row>
    <row r="82" spans="1:11" ht="22.5" customHeight="1" x14ac:dyDescent="0.15">
      <c r="A82" s="3161"/>
      <c r="B82" s="3162"/>
      <c r="C82" s="3161"/>
      <c r="D82" s="3163"/>
      <c r="E82" s="3162"/>
      <c r="F82" s="3162"/>
      <c r="G82" s="3164"/>
      <c r="H82" s="3165"/>
      <c r="I82" s="3164"/>
      <c r="J82" s="546"/>
      <c r="K82" s="547"/>
    </row>
  </sheetData>
  <mergeCells count="65">
    <mergeCell ref="A1:K1"/>
    <mergeCell ref="A2:K2"/>
    <mergeCell ref="A4:A5"/>
    <mergeCell ref="B4:B5"/>
    <mergeCell ref="C4:C5"/>
    <mergeCell ref="D4:D5"/>
    <mergeCell ref="E4:E5"/>
    <mergeCell ref="F4:G4"/>
    <mergeCell ref="H4:H5"/>
    <mergeCell ref="I4:I5"/>
    <mergeCell ref="J4:J5"/>
    <mergeCell ref="K4:K5"/>
    <mergeCell ref="A6:I6"/>
    <mergeCell ref="A7:A9"/>
    <mergeCell ref="B7:B9"/>
    <mergeCell ref="A10:A12"/>
    <mergeCell ref="B10:B12"/>
    <mergeCell ref="A13:A15"/>
    <mergeCell ref="B13:B15"/>
    <mergeCell ref="A16:I16"/>
    <mergeCell ref="A17:A19"/>
    <mergeCell ref="B17:B19"/>
    <mergeCell ref="A20:A22"/>
    <mergeCell ref="B20:B22"/>
    <mergeCell ref="A23:A25"/>
    <mergeCell ref="B23:B25"/>
    <mergeCell ref="A26:A28"/>
    <mergeCell ref="B26:B28"/>
    <mergeCell ref="A29:A31"/>
    <mergeCell ref="B29:B31"/>
    <mergeCell ref="A32:I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I57"/>
    <mergeCell ref="A58:A60"/>
    <mergeCell ref="B58:B60"/>
    <mergeCell ref="A61:A63"/>
    <mergeCell ref="B61:B63"/>
    <mergeCell ref="A64:A66"/>
    <mergeCell ref="B64:B66"/>
    <mergeCell ref="A67:A69"/>
    <mergeCell ref="B67:B69"/>
    <mergeCell ref="A79:A81"/>
    <mergeCell ref="B79:B81"/>
    <mergeCell ref="A82:I82"/>
    <mergeCell ref="A70:A72"/>
    <mergeCell ref="B70:B72"/>
    <mergeCell ref="A73:A75"/>
    <mergeCell ref="B73:B75"/>
    <mergeCell ref="A76:A78"/>
    <mergeCell ref="B76:B78"/>
  </mergeCells>
  <phoneticPr fontId="11" type="noConversion"/>
  <pageMargins left="1.1811023622047201" right="1.1811023622047201" top="1.1811023622047201" bottom="1.1811023622047201" header="0.51180999999999999" footer="0.51180999999999999"/>
  <pageSetup paperSize="9" pageOrder="overThenDown" orientation="portrait" errors="blank"/>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5"/>
  <sheetViews>
    <sheetView topLeftCell="A37" zoomScaleNormal="100" zoomScalePageLayoutView="60" workbookViewId="0">
      <pane activePane="bottomRight" state="frozen"/>
      <selection sqref="A1:K1"/>
    </sheetView>
  </sheetViews>
  <sheetFormatPr defaultColWidth="8" defaultRowHeight="13.5" x14ac:dyDescent="0.15"/>
  <cols>
    <col min="1" max="1" width="23.125" style="1"/>
    <col min="2" max="2" width="33.375" style="1"/>
    <col min="3" max="3" width="29.5" style="1"/>
    <col min="4" max="4" width="28.5" style="1"/>
    <col min="5" max="5" width="5.75" style="1"/>
    <col min="6" max="6" width="10.375" style="1"/>
    <col min="7" max="7" width="13" style="1"/>
    <col min="8" max="8" width="7" style="1"/>
    <col min="9" max="11" width="30.375" style="1"/>
  </cols>
  <sheetData>
    <row r="1" spans="1:11" ht="41.25" customHeight="1" x14ac:dyDescent="0.15">
      <c r="A1" s="3199" t="s">
        <v>122</v>
      </c>
      <c r="B1" s="3199"/>
      <c r="C1" s="3199"/>
      <c r="D1" s="3199"/>
      <c r="E1" s="3199"/>
      <c r="F1" s="3199"/>
      <c r="G1" s="3199"/>
      <c r="H1" s="3178"/>
      <c r="I1" s="3199"/>
      <c r="J1" s="3199"/>
      <c r="K1" s="3199"/>
    </row>
    <row r="2" spans="1:11" ht="16.5" customHeight="1" x14ac:dyDescent="0.15">
      <c r="A2" s="548"/>
      <c r="B2" s="549"/>
      <c r="C2" s="550"/>
      <c r="D2" s="551"/>
      <c r="E2" s="552"/>
      <c r="F2" s="553"/>
      <c r="G2" s="554"/>
      <c r="H2" s="555"/>
      <c r="I2" s="556"/>
      <c r="J2" s="557"/>
      <c r="K2" s="558" t="s">
        <v>123</v>
      </c>
    </row>
    <row r="3" spans="1:11" ht="16.5" customHeight="1" x14ac:dyDescent="0.15">
      <c r="A3" s="559" t="s">
        <v>0</v>
      </c>
      <c r="B3" s="560"/>
      <c r="C3" s="561"/>
      <c r="D3" s="562"/>
      <c r="E3" s="563"/>
      <c r="F3" s="564"/>
      <c r="G3" s="565"/>
      <c r="H3" s="566"/>
      <c r="I3" s="567"/>
      <c r="J3" s="568"/>
      <c r="K3" s="569" t="s">
        <v>53</v>
      </c>
    </row>
    <row r="4" spans="1:11" ht="24" customHeight="1" x14ac:dyDescent="0.15">
      <c r="A4" s="3184" t="s">
        <v>2</v>
      </c>
      <c r="B4" s="3184" t="s">
        <v>3</v>
      </c>
      <c r="C4" s="3184" t="s">
        <v>4</v>
      </c>
      <c r="D4" s="3184" t="s">
        <v>5</v>
      </c>
      <c r="E4" s="3181" t="s">
        <v>6</v>
      </c>
      <c r="F4" s="3184" t="s">
        <v>7</v>
      </c>
      <c r="G4" s="3184"/>
      <c r="H4" s="3181" t="s">
        <v>8</v>
      </c>
      <c r="I4" s="3184" t="s">
        <v>9</v>
      </c>
      <c r="J4" s="3184" t="s">
        <v>10</v>
      </c>
      <c r="K4" s="3184" t="s">
        <v>11</v>
      </c>
    </row>
    <row r="5" spans="1:11" ht="24" customHeight="1" x14ac:dyDescent="0.15">
      <c r="A5" s="3184"/>
      <c r="B5" s="3184"/>
      <c r="C5" s="3184"/>
      <c r="D5" s="3184"/>
      <c r="E5" s="3184"/>
      <c r="F5" s="570" t="s">
        <v>12</v>
      </c>
      <c r="G5" s="571" t="s">
        <v>13</v>
      </c>
      <c r="H5" s="3184"/>
      <c r="I5" s="3184"/>
      <c r="J5" s="3184"/>
      <c r="K5" s="3184"/>
    </row>
    <row r="6" spans="1:11" ht="24" customHeight="1" x14ac:dyDescent="0.15">
      <c r="A6" s="3169" t="s">
        <v>124</v>
      </c>
      <c r="B6" s="3169"/>
      <c r="C6" s="3170"/>
      <c r="D6" s="3170"/>
      <c r="E6" s="3170"/>
      <c r="F6" s="3170"/>
      <c r="G6" s="3170"/>
      <c r="H6" s="3171"/>
      <c r="I6" s="3170"/>
      <c r="J6" s="572"/>
      <c r="K6" s="573"/>
    </row>
    <row r="7" spans="1:11" ht="24" customHeight="1" x14ac:dyDescent="0.15">
      <c r="A7" s="3191" t="s">
        <v>125</v>
      </c>
      <c r="B7" s="3192" t="s">
        <v>54</v>
      </c>
      <c r="C7" s="574" t="s">
        <v>23</v>
      </c>
      <c r="D7" s="30">
        <v>168738621.56</v>
      </c>
      <c r="E7" s="575"/>
      <c r="F7" s="576"/>
      <c r="G7" s="577"/>
      <c r="H7" s="578"/>
      <c r="I7" s="579"/>
      <c r="J7" s="580"/>
      <c r="K7" s="581"/>
    </row>
    <row r="8" spans="1:11" ht="24" customHeight="1" x14ac:dyDescent="0.15">
      <c r="A8" s="3191"/>
      <c r="B8" s="3192"/>
      <c r="C8" s="582" t="s">
        <v>55</v>
      </c>
      <c r="D8" s="30">
        <v>191276743.19</v>
      </c>
      <c r="E8" s="583"/>
      <c r="F8" s="584"/>
      <c r="G8" s="585"/>
      <c r="H8" s="586"/>
      <c r="I8" s="587"/>
      <c r="J8" s="588"/>
      <c r="K8" s="589"/>
    </row>
    <row r="9" spans="1:11" ht="24" customHeight="1" x14ac:dyDescent="0.15">
      <c r="A9" s="3191"/>
      <c r="B9" s="3192"/>
      <c r="C9" s="590" t="s">
        <v>56</v>
      </c>
      <c r="D9" s="30">
        <f>D8-D7</f>
        <v>22538121.629999995</v>
      </c>
      <c r="E9" s="591"/>
      <c r="F9" s="592"/>
      <c r="G9" s="593"/>
      <c r="H9" s="594"/>
      <c r="I9" s="595"/>
      <c r="J9" s="596"/>
      <c r="K9" s="597"/>
    </row>
    <row r="10" spans="1:11" ht="24" customHeight="1" x14ac:dyDescent="0.15">
      <c r="A10" s="3191"/>
      <c r="B10" s="3192"/>
      <c r="C10" s="598" t="s">
        <v>57</v>
      </c>
      <c r="D10" s="30">
        <f>IF(D7=0,0,D9/D7*100)</f>
        <v>13.356824550084346</v>
      </c>
      <c r="E10" s="599" t="s">
        <v>19</v>
      </c>
      <c r="F10" s="600">
        <v>0</v>
      </c>
      <c r="G10" s="601">
        <v>30</v>
      </c>
      <c r="H10" s="602" t="s">
        <v>20</v>
      </c>
      <c r="I10" s="4"/>
      <c r="J10" s="4"/>
      <c r="K10" s="4"/>
    </row>
    <row r="11" spans="1:11" ht="24" customHeight="1" x14ac:dyDescent="0.15">
      <c r="A11" s="3191" t="s">
        <v>126</v>
      </c>
      <c r="B11" s="3192" t="s">
        <v>112</v>
      </c>
      <c r="C11" s="603" t="s">
        <v>23</v>
      </c>
      <c r="D11" s="30">
        <v>31537910</v>
      </c>
      <c r="E11" s="604"/>
      <c r="F11" s="605"/>
      <c r="G11" s="606"/>
      <c r="H11" s="607"/>
      <c r="I11" s="608"/>
      <c r="J11" s="609"/>
      <c r="K11" s="610"/>
    </row>
    <row r="12" spans="1:11" ht="24" customHeight="1" x14ac:dyDescent="0.15">
      <c r="A12" s="3191"/>
      <c r="B12" s="3192"/>
      <c r="C12" s="611" t="s">
        <v>55</v>
      </c>
      <c r="D12" s="30">
        <v>31782400</v>
      </c>
      <c r="E12" s="612"/>
      <c r="F12" s="613"/>
      <c r="G12" s="614"/>
      <c r="H12" s="615"/>
      <c r="I12" s="616"/>
      <c r="J12" s="617"/>
      <c r="K12" s="618"/>
    </row>
    <row r="13" spans="1:11" ht="24" customHeight="1" x14ac:dyDescent="0.15">
      <c r="A13" s="3191"/>
      <c r="B13" s="3192"/>
      <c r="C13" s="619" t="s">
        <v>56</v>
      </c>
      <c r="D13" s="30">
        <f>D12-D11</f>
        <v>244490</v>
      </c>
      <c r="E13" s="620"/>
      <c r="F13" s="621"/>
      <c r="G13" s="622"/>
      <c r="H13" s="623"/>
      <c r="I13" s="624"/>
      <c r="J13" s="625"/>
      <c r="K13" s="626"/>
    </row>
    <row r="14" spans="1:11" ht="24" customHeight="1" x14ac:dyDescent="0.15">
      <c r="A14" s="3191"/>
      <c r="B14" s="3192"/>
      <c r="C14" s="627" t="s">
        <v>57</v>
      </c>
      <c r="D14" s="30">
        <f>IF(D11=0,0,D12/D11-1)*100</f>
        <v>0.77522575211863565</v>
      </c>
      <c r="E14" s="628" t="s">
        <v>19</v>
      </c>
      <c r="F14" s="629">
        <v>0</v>
      </c>
      <c r="G14" s="630">
        <v>30</v>
      </c>
      <c r="H14" s="631" t="s">
        <v>20</v>
      </c>
      <c r="I14" s="4"/>
      <c r="J14" s="4"/>
      <c r="K14" s="4"/>
    </row>
    <row r="15" spans="1:11" ht="24" customHeight="1" x14ac:dyDescent="0.15">
      <c r="A15" s="3191" t="s">
        <v>127</v>
      </c>
      <c r="B15" s="3191" t="s">
        <v>128</v>
      </c>
      <c r="C15" s="632" t="s">
        <v>23</v>
      </c>
      <c r="D15" s="30">
        <v>22407910</v>
      </c>
      <c r="E15" s="633"/>
      <c r="F15" s="634"/>
      <c r="G15" s="635"/>
      <c r="H15" s="636"/>
      <c r="I15" s="637"/>
      <c r="J15" s="638"/>
      <c r="K15" s="639"/>
    </row>
    <row r="16" spans="1:11" ht="24" customHeight="1" x14ac:dyDescent="0.15">
      <c r="A16" s="3191"/>
      <c r="B16" s="3191"/>
      <c r="C16" s="640" t="s">
        <v>55</v>
      </c>
      <c r="D16" s="30">
        <v>23011400</v>
      </c>
      <c r="E16" s="641"/>
      <c r="F16" s="642"/>
      <c r="G16" s="643"/>
      <c r="H16" s="644"/>
      <c r="I16" s="645"/>
      <c r="J16" s="646"/>
      <c r="K16" s="647"/>
    </row>
    <row r="17" spans="1:11" ht="24" customHeight="1" x14ac:dyDescent="0.15">
      <c r="A17" s="3191"/>
      <c r="B17" s="3191"/>
      <c r="C17" s="648" t="s">
        <v>56</v>
      </c>
      <c r="D17" s="30">
        <f>D16-D15</f>
        <v>603490</v>
      </c>
      <c r="E17" s="649"/>
      <c r="F17" s="650"/>
      <c r="G17" s="651"/>
      <c r="H17" s="652"/>
      <c r="I17" s="653"/>
      <c r="J17" s="654"/>
      <c r="K17" s="655"/>
    </row>
    <row r="18" spans="1:11" ht="24" customHeight="1" x14ac:dyDescent="0.15">
      <c r="A18" s="3191"/>
      <c r="B18" s="3191"/>
      <c r="C18" s="656" t="s">
        <v>57</v>
      </c>
      <c r="D18" s="30">
        <f>IF(D15=0,0,D16/D15-1)*100</f>
        <v>2.6932007491997201</v>
      </c>
      <c r="E18" s="657" t="s">
        <v>19</v>
      </c>
      <c r="F18" s="658">
        <v>0</v>
      </c>
      <c r="G18" s="659">
        <v>30</v>
      </c>
      <c r="H18" s="660" t="s">
        <v>20</v>
      </c>
      <c r="I18" s="4"/>
      <c r="J18" s="4"/>
      <c r="K18" s="4"/>
    </row>
    <row r="19" spans="1:11" ht="24" customHeight="1" x14ac:dyDescent="0.15">
      <c r="A19" s="3191" t="s">
        <v>129</v>
      </c>
      <c r="B19" s="3192" t="s">
        <v>130</v>
      </c>
      <c r="C19" s="661" t="s">
        <v>23</v>
      </c>
      <c r="D19" s="30">
        <v>910000</v>
      </c>
      <c r="E19" s="662"/>
      <c r="F19" s="663"/>
      <c r="G19" s="664"/>
      <c r="H19" s="665"/>
      <c r="I19" s="666"/>
      <c r="J19" s="667"/>
      <c r="K19" s="668"/>
    </row>
    <row r="20" spans="1:11" ht="24" customHeight="1" x14ac:dyDescent="0.15">
      <c r="A20" s="3191"/>
      <c r="B20" s="3192"/>
      <c r="C20" s="669" t="s">
        <v>55</v>
      </c>
      <c r="D20" s="30">
        <v>1001000</v>
      </c>
      <c r="E20" s="670"/>
      <c r="F20" s="671"/>
      <c r="G20" s="672"/>
      <c r="H20" s="673"/>
      <c r="I20" s="674"/>
      <c r="J20" s="675"/>
      <c r="K20" s="676"/>
    </row>
    <row r="21" spans="1:11" ht="24" customHeight="1" x14ac:dyDescent="0.15">
      <c r="A21" s="3191"/>
      <c r="B21" s="3192"/>
      <c r="C21" s="677" t="s">
        <v>56</v>
      </c>
      <c r="D21" s="30">
        <f>D20-D19</f>
        <v>91000</v>
      </c>
      <c r="E21" s="678"/>
      <c r="F21" s="679"/>
      <c r="G21" s="680"/>
      <c r="H21" s="681"/>
      <c r="I21" s="682"/>
      <c r="J21" s="683"/>
      <c r="K21" s="684"/>
    </row>
    <row r="22" spans="1:11" ht="24" customHeight="1" x14ac:dyDescent="0.15">
      <c r="A22" s="3191"/>
      <c r="B22" s="3192"/>
      <c r="C22" s="685" t="s">
        <v>57</v>
      </c>
      <c r="D22" s="519">
        <f>IF(D19=0,0,D20/D19-1)*100</f>
        <v>10.000000000000009</v>
      </c>
      <c r="E22" s="686" t="s">
        <v>19</v>
      </c>
      <c r="F22" s="687">
        <v>0</v>
      </c>
      <c r="G22" s="688">
        <v>30</v>
      </c>
      <c r="H22" s="689" t="s">
        <v>20</v>
      </c>
      <c r="I22" s="4"/>
      <c r="J22" s="4"/>
      <c r="K22" s="4"/>
    </row>
    <row r="23" spans="1:11" ht="24" customHeight="1" x14ac:dyDescent="0.15">
      <c r="A23" s="3191" t="s">
        <v>131</v>
      </c>
      <c r="B23" s="3192" t="s">
        <v>132</v>
      </c>
      <c r="C23" s="690" t="s">
        <v>23</v>
      </c>
      <c r="D23" s="691">
        <v>8220000</v>
      </c>
      <c r="E23" s="692"/>
      <c r="F23" s="693"/>
      <c r="G23" s="694"/>
      <c r="H23" s="695"/>
      <c r="I23" s="696"/>
      <c r="J23" s="697"/>
      <c r="K23" s="698"/>
    </row>
    <row r="24" spans="1:11" ht="24" customHeight="1" x14ac:dyDescent="0.15">
      <c r="A24" s="3191"/>
      <c r="B24" s="3192"/>
      <c r="C24" s="699" t="s">
        <v>55</v>
      </c>
      <c r="D24" s="700">
        <v>7770000</v>
      </c>
      <c r="E24" s="701"/>
      <c r="F24" s="702"/>
      <c r="G24" s="703"/>
      <c r="H24" s="704"/>
      <c r="I24" s="705"/>
      <c r="J24" s="706"/>
      <c r="K24" s="707"/>
    </row>
    <row r="25" spans="1:11" ht="24" customHeight="1" x14ac:dyDescent="0.15">
      <c r="A25" s="3191"/>
      <c r="B25" s="3192"/>
      <c r="C25" s="708" t="s">
        <v>56</v>
      </c>
      <c r="D25" s="30">
        <f>D24-D23</f>
        <v>-450000</v>
      </c>
      <c r="E25" s="709"/>
      <c r="F25" s="710"/>
      <c r="G25" s="711"/>
      <c r="H25" s="712"/>
      <c r="I25" s="713"/>
      <c r="J25" s="714"/>
      <c r="K25" s="715"/>
    </row>
    <row r="26" spans="1:11" ht="24" customHeight="1" x14ac:dyDescent="0.15">
      <c r="A26" s="3191"/>
      <c r="B26" s="3192"/>
      <c r="C26" s="716" t="s">
        <v>57</v>
      </c>
      <c r="D26" s="30">
        <f>IF(D23=0,0,D24/D23-1)*100</f>
        <v>-5.4744525547445244</v>
      </c>
      <c r="E26" s="717"/>
      <c r="F26" s="718"/>
      <c r="G26" s="719"/>
      <c r="H26" s="720"/>
      <c r="I26" s="721"/>
      <c r="J26" s="722"/>
      <c r="K26" s="723"/>
    </row>
    <row r="27" spans="1:11" ht="24" customHeight="1" x14ac:dyDescent="0.15">
      <c r="A27" s="3191" t="s">
        <v>60</v>
      </c>
      <c r="B27" s="3192" t="s">
        <v>59</v>
      </c>
      <c r="C27" s="724" t="s">
        <v>23</v>
      </c>
      <c r="D27" s="30">
        <v>127934900</v>
      </c>
      <c r="E27" s="725"/>
      <c r="F27" s="726"/>
      <c r="G27" s="727"/>
      <c r="H27" s="728"/>
      <c r="I27" s="729"/>
      <c r="J27" s="730"/>
      <c r="K27" s="731"/>
    </row>
    <row r="28" spans="1:11" ht="24" customHeight="1" x14ac:dyDescent="0.15">
      <c r="A28" s="3191"/>
      <c r="B28" s="3192"/>
      <c r="C28" s="732" t="s">
        <v>55</v>
      </c>
      <c r="D28" s="30">
        <v>149007418.40000001</v>
      </c>
      <c r="E28" s="733"/>
      <c r="F28" s="734"/>
      <c r="G28" s="735"/>
      <c r="H28" s="736"/>
      <c r="I28" s="737"/>
      <c r="J28" s="738"/>
      <c r="K28" s="739"/>
    </row>
    <row r="29" spans="1:11" ht="24" customHeight="1" x14ac:dyDescent="0.15">
      <c r="A29" s="3191"/>
      <c r="B29" s="3192"/>
      <c r="C29" s="740" t="s">
        <v>56</v>
      </c>
      <c r="D29" s="30">
        <f>D28-D27</f>
        <v>21072518.400000006</v>
      </c>
      <c r="E29" s="741"/>
      <c r="F29" s="742"/>
      <c r="G29" s="743"/>
      <c r="H29" s="744"/>
      <c r="I29" s="745"/>
      <c r="J29" s="746"/>
      <c r="K29" s="747"/>
    </row>
    <row r="30" spans="1:11" ht="24" customHeight="1" x14ac:dyDescent="0.15">
      <c r="A30" s="3191"/>
      <c r="B30" s="3192"/>
      <c r="C30" s="748" t="s">
        <v>57</v>
      </c>
      <c r="D30" s="30">
        <f>IF(D27=0,0,D28/D27-1)*100</f>
        <v>16.471282191176929</v>
      </c>
      <c r="E30" s="749" t="s">
        <v>19</v>
      </c>
      <c r="F30" s="750">
        <v>0</v>
      </c>
      <c r="G30" s="751">
        <v>30</v>
      </c>
      <c r="H30" s="752" t="s">
        <v>20</v>
      </c>
      <c r="I30" s="4"/>
      <c r="J30" s="4"/>
      <c r="K30" s="4"/>
    </row>
    <row r="31" spans="1:11" ht="24" customHeight="1" x14ac:dyDescent="0.15">
      <c r="A31" s="3191" t="s">
        <v>133</v>
      </c>
      <c r="B31" s="3192" t="s">
        <v>59</v>
      </c>
      <c r="C31" s="753" t="s">
        <v>23</v>
      </c>
      <c r="D31" s="30">
        <v>121529700</v>
      </c>
      <c r="E31" s="754"/>
      <c r="F31" s="755"/>
      <c r="G31" s="756"/>
      <c r="H31" s="757"/>
      <c r="I31" s="758"/>
      <c r="J31" s="759"/>
      <c r="K31" s="760"/>
    </row>
    <row r="32" spans="1:11" ht="24" customHeight="1" x14ac:dyDescent="0.15">
      <c r="A32" s="3191"/>
      <c r="B32" s="3192"/>
      <c r="C32" s="761" t="s">
        <v>55</v>
      </c>
      <c r="D32" s="30">
        <v>144000000</v>
      </c>
      <c r="E32" s="762"/>
      <c r="F32" s="763"/>
      <c r="G32" s="764"/>
      <c r="H32" s="765"/>
      <c r="I32" s="766"/>
      <c r="J32" s="767"/>
      <c r="K32" s="768"/>
    </row>
    <row r="33" spans="1:11" ht="24" customHeight="1" x14ac:dyDescent="0.15">
      <c r="A33" s="3191"/>
      <c r="B33" s="3192"/>
      <c r="C33" s="769" t="s">
        <v>56</v>
      </c>
      <c r="D33" s="30">
        <f>D32-D31</f>
        <v>22470300</v>
      </c>
      <c r="E33" s="770"/>
      <c r="F33" s="771"/>
      <c r="G33" s="772"/>
      <c r="H33" s="773"/>
      <c r="I33" s="774"/>
      <c r="J33" s="775"/>
      <c r="K33" s="776"/>
    </row>
    <row r="34" spans="1:11" ht="24" customHeight="1" x14ac:dyDescent="0.15">
      <c r="A34" s="3191"/>
      <c r="B34" s="3192"/>
      <c r="C34" s="777" t="s">
        <v>57</v>
      </c>
      <c r="D34" s="30">
        <f>IF(D31=0,0,D32/D31-1)*100</f>
        <v>18.489554405219465</v>
      </c>
      <c r="E34" s="778" t="s">
        <v>19</v>
      </c>
      <c r="F34" s="779">
        <v>0</v>
      </c>
      <c r="G34" s="780">
        <v>30</v>
      </c>
      <c r="H34" s="781" t="s">
        <v>20</v>
      </c>
      <c r="I34" s="4"/>
      <c r="J34" s="4"/>
      <c r="K34" s="4"/>
    </row>
    <row r="35" spans="1:11" ht="24" customHeight="1" x14ac:dyDescent="0.15">
      <c r="A35" s="3191" t="s">
        <v>134</v>
      </c>
      <c r="B35" s="3192" t="s">
        <v>59</v>
      </c>
      <c r="C35" s="782" t="s">
        <v>23</v>
      </c>
      <c r="D35" s="30">
        <v>5505200</v>
      </c>
      <c r="E35" s="783"/>
      <c r="F35" s="784"/>
      <c r="G35" s="785"/>
      <c r="H35" s="786"/>
      <c r="I35" s="787"/>
      <c r="J35" s="788"/>
      <c r="K35" s="789"/>
    </row>
    <row r="36" spans="1:11" ht="24" customHeight="1" x14ac:dyDescent="0.15">
      <c r="A36" s="3191"/>
      <c r="B36" s="3192"/>
      <c r="C36" s="790" t="s">
        <v>55</v>
      </c>
      <c r="D36" s="30">
        <v>3847418.4</v>
      </c>
      <c r="E36" s="791"/>
      <c r="F36" s="792"/>
      <c r="G36" s="793"/>
      <c r="H36" s="794"/>
      <c r="I36" s="795"/>
      <c r="J36" s="796"/>
      <c r="K36" s="797"/>
    </row>
    <row r="37" spans="1:11" ht="24" customHeight="1" x14ac:dyDescent="0.15">
      <c r="A37" s="3191"/>
      <c r="B37" s="3192"/>
      <c r="C37" s="798" t="s">
        <v>56</v>
      </c>
      <c r="D37" s="30">
        <f>D36-D35</f>
        <v>-1657781.6</v>
      </c>
      <c r="E37" s="799"/>
      <c r="F37" s="800"/>
      <c r="G37" s="801"/>
      <c r="H37" s="802"/>
      <c r="I37" s="803"/>
      <c r="J37" s="804"/>
      <c r="K37" s="805"/>
    </row>
    <row r="38" spans="1:11" ht="24" customHeight="1" x14ac:dyDescent="0.15">
      <c r="A38" s="3191"/>
      <c r="B38" s="3192"/>
      <c r="C38" s="806" t="s">
        <v>57</v>
      </c>
      <c r="D38" s="30">
        <f>IF(D35=0,0,D36/D35-1)*100</f>
        <v>-30.113013151202505</v>
      </c>
      <c r="E38" s="807" t="s">
        <v>19</v>
      </c>
      <c r="F38" s="808">
        <v>0</v>
      </c>
      <c r="G38" s="809">
        <v>30</v>
      </c>
      <c r="H38" s="810" t="s">
        <v>96</v>
      </c>
      <c r="I38" s="4" t="s">
        <v>135</v>
      </c>
      <c r="J38" s="4"/>
      <c r="K38" s="4"/>
    </row>
    <row r="39" spans="1:11" ht="24" customHeight="1" x14ac:dyDescent="0.15">
      <c r="A39" s="3191" t="s">
        <v>136</v>
      </c>
      <c r="B39" s="3192" t="s">
        <v>137</v>
      </c>
      <c r="C39" s="811" t="s">
        <v>23</v>
      </c>
      <c r="D39" s="30">
        <v>900000</v>
      </c>
      <c r="E39" s="812" t="s">
        <v>19</v>
      </c>
      <c r="F39" s="813">
        <v>0</v>
      </c>
      <c r="G39" s="814">
        <v>0</v>
      </c>
      <c r="H39" s="815" t="s">
        <v>96</v>
      </c>
      <c r="I39" s="4" t="s">
        <v>138</v>
      </c>
      <c r="J39" s="4"/>
      <c r="K39" s="4"/>
    </row>
    <row r="40" spans="1:11" ht="24" customHeight="1" x14ac:dyDescent="0.15">
      <c r="A40" s="3191"/>
      <c r="B40" s="3192"/>
      <c r="C40" s="816" t="s">
        <v>55</v>
      </c>
      <c r="D40" s="30">
        <v>1160000</v>
      </c>
      <c r="E40" s="817" t="s">
        <v>19</v>
      </c>
      <c r="F40" s="818">
        <v>0</v>
      </c>
      <c r="G40" s="819">
        <v>0</v>
      </c>
      <c r="H40" s="820" t="s">
        <v>96</v>
      </c>
      <c r="I40" s="4" t="s">
        <v>139</v>
      </c>
      <c r="J40" s="4"/>
      <c r="K40" s="4"/>
    </row>
    <row r="41" spans="1:11" ht="24" customHeight="1" x14ac:dyDescent="0.15">
      <c r="A41" s="3191"/>
      <c r="B41" s="3192"/>
      <c r="C41" s="821" t="s">
        <v>56</v>
      </c>
      <c r="D41" s="30">
        <f>D40-D39</f>
        <v>260000</v>
      </c>
      <c r="E41" s="822"/>
      <c r="F41" s="823"/>
      <c r="G41" s="824"/>
      <c r="H41" s="825"/>
      <c r="I41" s="826"/>
      <c r="J41" s="827"/>
      <c r="K41" s="828"/>
    </row>
    <row r="42" spans="1:11" ht="24" customHeight="1" x14ac:dyDescent="0.15">
      <c r="A42" s="3190"/>
      <c r="B42" s="3194"/>
      <c r="C42" s="829" t="s">
        <v>57</v>
      </c>
      <c r="D42" s="519">
        <f>IF(D39=0,0,D40/D39-1)*100</f>
        <v>28.888888888888896</v>
      </c>
      <c r="E42" s="830" t="s">
        <v>19</v>
      </c>
      <c r="F42" s="831">
        <v>0</v>
      </c>
      <c r="G42" s="832">
        <v>30</v>
      </c>
      <c r="H42" s="833" t="s">
        <v>20</v>
      </c>
      <c r="I42" s="3"/>
      <c r="J42" s="3"/>
      <c r="K42" s="3"/>
    </row>
    <row r="43" spans="1:11" ht="24" customHeight="1" x14ac:dyDescent="0.15">
      <c r="A43" s="3196" t="s">
        <v>140</v>
      </c>
      <c r="B43" s="3196" t="s">
        <v>141</v>
      </c>
      <c r="C43" s="834" t="s">
        <v>63</v>
      </c>
      <c r="D43" s="835">
        <v>149007418.40000001</v>
      </c>
      <c r="E43" s="836"/>
      <c r="F43" s="837"/>
      <c r="G43" s="838"/>
      <c r="H43" s="839"/>
      <c r="I43" s="840"/>
      <c r="J43" s="841"/>
      <c r="K43" s="842"/>
    </row>
    <row r="44" spans="1:11" ht="24" customHeight="1" x14ac:dyDescent="0.15">
      <c r="A44" s="3197"/>
      <c r="B44" s="3197"/>
      <c r="C44" s="843" t="s">
        <v>64</v>
      </c>
      <c r="D44" s="835">
        <v>149007418.40000001</v>
      </c>
      <c r="E44" s="844"/>
      <c r="F44" s="845"/>
      <c r="G44" s="846"/>
      <c r="H44" s="847"/>
      <c r="I44" s="848"/>
      <c r="J44" s="849"/>
      <c r="K44" s="850"/>
    </row>
    <row r="45" spans="1:11" ht="24" customHeight="1" x14ac:dyDescent="0.15">
      <c r="A45" s="3197"/>
      <c r="B45" s="3197"/>
      <c r="C45" s="851" t="s">
        <v>18</v>
      </c>
      <c r="D45" s="835">
        <f>D44-D43</f>
        <v>0</v>
      </c>
      <c r="E45" s="852" t="s">
        <v>19</v>
      </c>
      <c r="F45" s="853">
        <v>0</v>
      </c>
      <c r="G45" s="854">
        <v>0</v>
      </c>
      <c r="H45" s="855" t="s">
        <v>20</v>
      </c>
      <c r="I45" s="3"/>
      <c r="J45" s="3"/>
      <c r="K45" s="3"/>
    </row>
    <row r="46" spans="1:11" ht="24" customHeight="1" x14ac:dyDescent="0.15">
      <c r="A46" s="3197"/>
      <c r="B46" s="3197"/>
      <c r="C46" s="856" t="s">
        <v>65</v>
      </c>
      <c r="D46" s="857">
        <v>119430000</v>
      </c>
      <c r="E46" s="858"/>
      <c r="F46" s="859"/>
      <c r="G46" s="860"/>
      <c r="H46" s="861"/>
      <c r="I46" s="862"/>
      <c r="J46" s="863"/>
      <c r="K46" s="864"/>
    </row>
    <row r="47" spans="1:11" ht="24" customHeight="1" x14ac:dyDescent="0.15">
      <c r="A47" s="3197"/>
      <c r="B47" s="3197"/>
      <c r="C47" s="865" t="s">
        <v>66</v>
      </c>
      <c r="D47" s="835">
        <v>119430000</v>
      </c>
      <c r="E47" s="866"/>
      <c r="F47" s="867"/>
      <c r="G47" s="868"/>
      <c r="H47" s="869"/>
      <c r="I47" s="870"/>
      <c r="J47" s="871"/>
      <c r="K47" s="872"/>
    </row>
    <row r="48" spans="1:11" ht="24" customHeight="1" x14ac:dyDescent="0.15">
      <c r="A48" s="3198"/>
      <c r="B48" s="3198"/>
      <c r="C48" s="873" t="s">
        <v>18</v>
      </c>
      <c r="D48" s="874">
        <f>D47-D46</f>
        <v>0</v>
      </c>
      <c r="E48" s="875" t="s">
        <v>19</v>
      </c>
      <c r="F48" s="876">
        <v>0</v>
      </c>
      <c r="G48" s="877">
        <v>0</v>
      </c>
      <c r="H48" s="878" t="s">
        <v>20</v>
      </c>
      <c r="I48" s="3"/>
      <c r="J48" s="3"/>
      <c r="K48" s="3"/>
    </row>
    <row r="49" spans="1:11" ht="24" customHeight="1" x14ac:dyDescent="0.15">
      <c r="A49" s="3189" t="s">
        <v>142</v>
      </c>
      <c r="B49" s="3195" t="s">
        <v>59</v>
      </c>
      <c r="C49" s="879" t="s">
        <v>23</v>
      </c>
      <c r="D49" s="525">
        <v>190000</v>
      </c>
      <c r="E49" s="880"/>
      <c r="F49" s="881"/>
      <c r="G49" s="882"/>
      <c r="H49" s="883"/>
      <c r="I49" s="884"/>
      <c r="J49" s="885"/>
      <c r="K49" s="886"/>
    </row>
    <row r="50" spans="1:11" ht="24" customHeight="1" x14ac:dyDescent="0.15">
      <c r="A50" s="3191"/>
      <c r="B50" s="3192"/>
      <c r="C50" s="887" t="s">
        <v>55</v>
      </c>
      <c r="D50" s="30">
        <v>200000</v>
      </c>
      <c r="E50" s="888"/>
      <c r="F50" s="889"/>
      <c r="G50" s="890"/>
      <c r="H50" s="891"/>
      <c r="I50" s="892"/>
      <c r="J50" s="893"/>
      <c r="K50" s="894"/>
    </row>
    <row r="51" spans="1:11" ht="24" customHeight="1" x14ac:dyDescent="0.15">
      <c r="A51" s="3191"/>
      <c r="B51" s="3192"/>
      <c r="C51" s="895" t="s">
        <v>56</v>
      </c>
      <c r="D51" s="30">
        <f>D50-D49</f>
        <v>10000</v>
      </c>
      <c r="E51" s="896"/>
      <c r="F51" s="897"/>
      <c r="G51" s="898"/>
      <c r="H51" s="899"/>
      <c r="I51" s="900"/>
      <c r="J51" s="901"/>
      <c r="K51" s="902"/>
    </row>
    <row r="52" spans="1:11" ht="24" customHeight="1" x14ac:dyDescent="0.15">
      <c r="A52" s="3191"/>
      <c r="B52" s="3192"/>
      <c r="C52" s="903" t="s">
        <v>57</v>
      </c>
      <c r="D52" s="30">
        <f>IF(D49=0,0,D50/D49-1)*100</f>
        <v>5.2631578947368363</v>
      </c>
      <c r="E52" s="904"/>
      <c r="F52" s="905"/>
      <c r="G52" s="906"/>
      <c r="H52" s="907"/>
      <c r="I52" s="908"/>
      <c r="J52" s="909"/>
      <c r="K52" s="910"/>
    </row>
    <row r="53" spans="1:11" ht="24" customHeight="1" x14ac:dyDescent="0.15">
      <c r="A53" s="3191" t="s">
        <v>143</v>
      </c>
      <c r="B53" s="3192" t="s">
        <v>59</v>
      </c>
      <c r="C53" s="911" t="s">
        <v>23</v>
      </c>
      <c r="D53" s="30">
        <v>8175811.5599999996</v>
      </c>
      <c r="E53" s="912"/>
      <c r="F53" s="913"/>
      <c r="G53" s="914"/>
      <c r="H53" s="915"/>
      <c r="I53" s="916"/>
      <c r="J53" s="917"/>
      <c r="K53" s="918"/>
    </row>
    <row r="54" spans="1:11" ht="24" customHeight="1" x14ac:dyDescent="0.15">
      <c r="A54" s="3191"/>
      <c r="B54" s="3192"/>
      <c r="C54" s="919" t="s">
        <v>55</v>
      </c>
      <c r="D54" s="30">
        <v>9346924.7899999991</v>
      </c>
      <c r="E54" s="920"/>
      <c r="F54" s="921"/>
      <c r="G54" s="922"/>
      <c r="H54" s="923"/>
      <c r="I54" s="924"/>
      <c r="J54" s="925"/>
      <c r="K54" s="926"/>
    </row>
    <row r="55" spans="1:11" ht="24" customHeight="1" x14ac:dyDescent="0.15">
      <c r="A55" s="3191"/>
      <c r="B55" s="3192"/>
      <c r="C55" s="927" t="s">
        <v>56</v>
      </c>
      <c r="D55" s="30">
        <f>D54-D53</f>
        <v>1171113.2299999995</v>
      </c>
      <c r="E55" s="928"/>
      <c r="F55" s="929"/>
      <c r="G55" s="930"/>
      <c r="H55" s="931"/>
      <c r="I55" s="932"/>
      <c r="J55" s="933"/>
      <c r="K55" s="934"/>
    </row>
    <row r="56" spans="1:11" ht="24" customHeight="1" x14ac:dyDescent="0.15">
      <c r="A56" s="3191"/>
      <c r="B56" s="3192"/>
      <c r="C56" s="935" t="s">
        <v>57</v>
      </c>
      <c r="D56" s="30">
        <f>IF(D53=0,0,D54/D53-1)*100</f>
        <v>14.324122093635916</v>
      </c>
      <c r="E56" s="936"/>
      <c r="F56" s="937"/>
      <c r="G56" s="938"/>
      <c r="H56" s="939"/>
      <c r="I56" s="940"/>
      <c r="J56" s="941"/>
      <c r="K56" s="942"/>
    </row>
    <row r="57" spans="1:11" ht="24" customHeight="1" x14ac:dyDescent="0.15">
      <c r="A57" s="3191" t="s">
        <v>144</v>
      </c>
      <c r="B57" s="3191" t="s">
        <v>67</v>
      </c>
      <c r="C57" s="943" t="s">
        <v>23</v>
      </c>
      <c r="D57" s="30">
        <v>2.19</v>
      </c>
      <c r="E57" s="944" t="s">
        <v>19</v>
      </c>
      <c r="F57" s="945">
        <v>0.35</v>
      </c>
      <c r="G57" s="946">
        <v>4</v>
      </c>
      <c r="H57" s="947" t="s">
        <v>20</v>
      </c>
      <c r="I57" s="4"/>
      <c r="J57" s="4"/>
      <c r="K57" s="4"/>
    </row>
    <row r="58" spans="1:11" ht="24" customHeight="1" x14ac:dyDescent="0.15">
      <c r="A58" s="3191"/>
      <c r="B58" s="3191"/>
      <c r="C58" s="948" t="s">
        <v>55</v>
      </c>
      <c r="D58" s="30">
        <v>2.29</v>
      </c>
      <c r="E58" s="949" t="s">
        <v>19</v>
      </c>
      <c r="F58" s="950">
        <v>0.35</v>
      </c>
      <c r="G58" s="951">
        <v>4</v>
      </c>
      <c r="H58" s="952" t="s">
        <v>20</v>
      </c>
      <c r="I58" s="4"/>
      <c r="J58" s="4"/>
      <c r="K58" s="4"/>
    </row>
    <row r="59" spans="1:11" ht="24" customHeight="1" x14ac:dyDescent="0.15">
      <c r="A59" s="3191"/>
      <c r="B59" s="3191"/>
      <c r="C59" s="953" t="s">
        <v>56</v>
      </c>
      <c r="D59" s="30">
        <f>D58-D57</f>
        <v>0.10000000000000009</v>
      </c>
      <c r="E59" s="954"/>
      <c r="F59" s="955"/>
      <c r="G59" s="956"/>
      <c r="H59" s="957"/>
      <c r="I59" s="958"/>
      <c r="J59" s="959"/>
      <c r="K59" s="960"/>
    </row>
    <row r="60" spans="1:11" ht="24" customHeight="1" x14ac:dyDescent="0.15">
      <c r="A60" s="3191" t="s">
        <v>69</v>
      </c>
      <c r="B60" s="3192" t="s">
        <v>145</v>
      </c>
      <c r="C60" s="961" t="s">
        <v>23</v>
      </c>
      <c r="D60" s="30">
        <v>550000</v>
      </c>
      <c r="E60" s="962"/>
      <c r="F60" s="963"/>
      <c r="G60" s="964"/>
      <c r="H60" s="965"/>
      <c r="I60" s="966"/>
      <c r="J60" s="967"/>
      <c r="K60" s="968"/>
    </row>
    <row r="61" spans="1:11" ht="24" customHeight="1" x14ac:dyDescent="0.15">
      <c r="A61" s="3191"/>
      <c r="B61" s="3192"/>
      <c r="C61" s="969" t="s">
        <v>55</v>
      </c>
      <c r="D61" s="30">
        <v>560000</v>
      </c>
      <c r="E61" s="970"/>
      <c r="F61" s="971"/>
      <c r="G61" s="972"/>
      <c r="H61" s="973"/>
      <c r="I61" s="974"/>
      <c r="J61" s="975"/>
      <c r="K61" s="976"/>
    </row>
    <row r="62" spans="1:11" ht="24" customHeight="1" x14ac:dyDescent="0.15">
      <c r="A62" s="3191"/>
      <c r="B62" s="3192"/>
      <c r="C62" s="977" t="s">
        <v>56</v>
      </c>
      <c r="D62" s="30">
        <f>D61-D60</f>
        <v>10000</v>
      </c>
      <c r="E62" s="978"/>
      <c r="F62" s="979"/>
      <c r="G62" s="980"/>
      <c r="H62" s="981"/>
      <c r="I62" s="982"/>
      <c r="J62" s="983"/>
      <c r="K62" s="984"/>
    </row>
    <row r="63" spans="1:11" ht="24" customHeight="1" x14ac:dyDescent="0.15">
      <c r="A63" s="3191"/>
      <c r="B63" s="3192"/>
      <c r="C63" s="985" t="s">
        <v>57</v>
      </c>
      <c r="D63" s="30">
        <f>IF(D60=0,0,D61/D60-1)*100</f>
        <v>1.8181818181818077</v>
      </c>
      <c r="E63" s="986" t="s">
        <v>19</v>
      </c>
      <c r="F63" s="987">
        <v>-30</v>
      </c>
      <c r="G63" s="988">
        <v>30</v>
      </c>
      <c r="H63" s="989" t="s">
        <v>20</v>
      </c>
      <c r="I63" s="4"/>
      <c r="J63" s="4"/>
      <c r="K63" s="4"/>
    </row>
    <row r="64" spans="1:11" ht="24" customHeight="1" x14ac:dyDescent="0.15">
      <c r="A64" s="3191" t="s">
        <v>146</v>
      </c>
      <c r="B64" s="3191" t="s">
        <v>147</v>
      </c>
      <c r="C64" s="990" t="s">
        <v>23</v>
      </c>
      <c r="D64" s="30">
        <v>260000</v>
      </c>
      <c r="E64" s="991" t="s">
        <v>19</v>
      </c>
      <c r="F64" s="992">
        <v>0</v>
      </c>
      <c r="G64" s="993">
        <v>0</v>
      </c>
      <c r="H64" s="994" t="s">
        <v>96</v>
      </c>
      <c r="I64" s="4" t="s">
        <v>148</v>
      </c>
      <c r="J64" s="4"/>
      <c r="K64" s="4"/>
    </row>
    <row r="65" spans="1:11" ht="24" customHeight="1" x14ac:dyDescent="0.15">
      <c r="A65" s="3191"/>
      <c r="B65" s="3191"/>
      <c r="C65" s="995" t="s">
        <v>55</v>
      </c>
      <c r="D65" s="30">
        <v>260000</v>
      </c>
      <c r="E65" s="996" t="s">
        <v>19</v>
      </c>
      <c r="F65" s="997">
        <v>0</v>
      </c>
      <c r="G65" s="998">
        <v>0</v>
      </c>
      <c r="H65" s="999" t="s">
        <v>96</v>
      </c>
      <c r="I65" s="4" t="s">
        <v>148</v>
      </c>
      <c r="J65" s="4"/>
      <c r="K65" s="4"/>
    </row>
    <row r="66" spans="1:11" ht="24" customHeight="1" x14ac:dyDescent="0.15">
      <c r="A66" s="3191"/>
      <c r="B66" s="3191"/>
      <c r="C66" s="1000" t="s">
        <v>56</v>
      </c>
      <c r="D66" s="30">
        <f>D65-D64</f>
        <v>0</v>
      </c>
      <c r="E66" s="1001"/>
      <c r="F66" s="1002"/>
      <c r="G66" s="1003"/>
      <c r="H66" s="1004"/>
      <c r="I66" s="1005"/>
      <c r="J66" s="1006"/>
      <c r="K66" s="1007"/>
    </row>
    <row r="67" spans="1:11" ht="24" customHeight="1" x14ac:dyDescent="0.15">
      <c r="A67" s="3191"/>
      <c r="B67" s="3191"/>
      <c r="C67" s="1008" t="s">
        <v>57</v>
      </c>
      <c r="D67" s="30">
        <f>IF(D64=0,0,D65/D64-1)*100</f>
        <v>0</v>
      </c>
      <c r="E67" s="1009"/>
      <c r="F67" s="1010"/>
      <c r="G67" s="1011"/>
      <c r="H67" s="1012"/>
      <c r="I67" s="1013"/>
      <c r="J67" s="1014"/>
      <c r="K67" s="1015"/>
    </row>
    <row r="68" spans="1:11" ht="24" customHeight="1" x14ac:dyDescent="0.15">
      <c r="A68" s="3169" t="s">
        <v>149</v>
      </c>
      <c r="B68" s="3169"/>
      <c r="C68" s="3170"/>
      <c r="D68" s="3170"/>
      <c r="E68" s="3170"/>
      <c r="F68" s="3170"/>
      <c r="G68" s="3170"/>
      <c r="H68" s="3171"/>
      <c r="I68" s="3170"/>
      <c r="J68" s="1016"/>
      <c r="K68" s="1017"/>
    </row>
    <row r="69" spans="1:11" ht="24" customHeight="1" x14ac:dyDescent="0.15">
      <c r="A69" s="3191" t="s">
        <v>70</v>
      </c>
      <c r="B69" s="3192" t="s">
        <v>54</v>
      </c>
      <c r="C69" s="1018" t="s">
        <v>23</v>
      </c>
      <c r="D69" s="30">
        <v>133092045</v>
      </c>
      <c r="E69" s="1019"/>
      <c r="F69" s="1020"/>
      <c r="G69" s="1021"/>
      <c r="H69" s="1022"/>
      <c r="I69" s="1023"/>
      <c r="J69" s="1024"/>
      <c r="K69" s="1025"/>
    </row>
    <row r="70" spans="1:11" ht="24" customHeight="1" x14ac:dyDescent="0.15">
      <c r="A70" s="3191"/>
      <c r="B70" s="3192"/>
      <c r="C70" s="1026" t="s">
        <v>55</v>
      </c>
      <c r="D70" s="30">
        <v>157799663.84</v>
      </c>
      <c r="E70" s="1027"/>
      <c r="F70" s="1028"/>
      <c r="G70" s="1029"/>
      <c r="H70" s="1030"/>
      <c r="I70" s="1031"/>
      <c r="J70" s="1032"/>
      <c r="K70" s="1033"/>
    </row>
    <row r="71" spans="1:11" ht="24" customHeight="1" x14ac:dyDescent="0.15">
      <c r="A71" s="3191"/>
      <c r="B71" s="3192"/>
      <c r="C71" s="1034" t="s">
        <v>56</v>
      </c>
      <c r="D71" s="30">
        <f>D70-D69</f>
        <v>24707618.840000004</v>
      </c>
      <c r="E71" s="1035"/>
      <c r="F71" s="1036"/>
      <c r="G71" s="1037"/>
      <c r="H71" s="1038"/>
      <c r="I71" s="1039"/>
      <c r="J71" s="1040"/>
      <c r="K71" s="1041"/>
    </row>
    <row r="72" spans="1:11" ht="24" customHeight="1" x14ac:dyDescent="0.15">
      <c r="A72" s="3191"/>
      <c r="B72" s="3192"/>
      <c r="C72" s="1042" t="s">
        <v>57</v>
      </c>
      <c r="D72" s="30">
        <f>IF(D69=0,0,D70/D69-1)*100</f>
        <v>18.564309264314026</v>
      </c>
      <c r="E72" s="1043" t="s">
        <v>19</v>
      </c>
      <c r="F72" s="1044">
        <v>0</v>
      </c>
      <c r="G72" s="1045">
        <v>20</v>
      </c>
      <c r="H72" s="1046" t="s">
        <v>20</v>
      </c>
      <c r="I72" s="4"/>
      <c r="J72" s="4"/>
      <c r="K72" s="4"/>
    </row>
    <row r="73" spans="1:11" ht="24" customHeight="1" x14ac:dyDescent="0.15">
      <c r="A73" s="3191" t="s">
        <v>150</v>
      </c>
      <c r="B73" s="3192" t="s">
        <v>91</v>
      </c>
      <c r="C73" s="1047" t="s">
        <v>23</v>
      </c>
      <c r="D73" s="30">
        <v>120927618</v>
      </c>
      <c r="E73" s="1048"/>
      <c r="F73" s="1049"/>
      <c r="G73" s="1050"/>
      <c r="H73" s="1051"/>
      <c r="I73" s="1052"/>
      <c r="J73" s="1053"/>
      <c r="K73" s="1054"/>
    </row>
    <row r="74" spans="1:11" ht="24" customHeight="1" x14ac:dyDescent="0.15">
      <c r="A74" s="3191"/>
      <c r="B74" s="3192"/>
      <c r="C74" s="1055" t="s">
        <v>55</v>
      </c>
      <c r="D74" s="30">
        <v>143983217.75999999</v>
      </c>
      <c r="E74" s="1056"/>
      <c r="F74" s="1057"/>
      <c r="G74" s="1058"/>
      <c r="H74" s="1059"/>
      <c r="I74" s="1060"/>
      <c r="J74" s="1061"/>
      <c r="K74" s="1062"/>
    </row>
    <row r="75" spans="1:11" ht="24" customHeight="1" x14ac:dyDescent="0.15">
      <c r="A75" s="3191"/>
      <c r="B75" s="3192"/>
      <c r="C75" s="1063" t="s">
        <v>56</v>
      </c>
      <c r="D75" s="30">
        <f>D74-D73</f>
        <v>23055599.75999999</v>
      </c>
      <c r="E75" s="1064"/>
      <c r="F75" s="1065"/>
      <c r="G75" s="1066"/>
      <c r="H75" s="1067"/>
      <c r="I75" s="1068"/>
      <c r="J75" s="1069"/>
      <c r="K75" s="1070"/>
    </row>
    <row r="76" spans="1:11" ht="24" customHeight="1" x14ac:dyDescent="0.15">
      <c r="A76" s="3191"/>
      <c r="B76" s="3192"/>
      <c r="C76" s="1071" t="s">
        <v>57</v>
      </c>
      <c r="D76" s="30">
        <f>IF(D73=0,0,D74/D73-1)*100</f>
        <v>19.06561969987699</v>
      </c>
      <c r="E76" s="1072" t="s">
        <v>19</v>
      </c>
      <c r="F76" s="1073">
        <v>0</v>
      </c>
      <c r="G76" s="1074">
        <v>20</v>
      </c>
      <c r="H76" s="1075" t="s">
        <v>20</v>
      </c>
      <c r="I76" s="4"/>
      <c r="J76" s="4"/>
      <c r="K76" s="4"/>
    </row>
    <row r="77" spans="1:11" ht="24" customHeight="1" x14ac:dyDescent="0.15">
      <c r="A77" s="3191" t="s">
        <v>151</v>
      </c>
      <c r="B77" s="3192" t="s">
        <v>93</v>
      </c>
      <c r="C77" s="1076" t="s">
        <v>23</v>
      </c>
      <c r="D77" s="30">
        <v>10724427</v>
      </c>
      <c r="E77" s="1077"/>
      <c r="F77" s="1078"/>
      <c r="G77" s="1079"/>
      <c r="H77" s="1080"/>
      <c r="I77" s="1081"/>
      <c r="J77" s="1082"/>
      <c r="K77" s="1083"/>
    </row>
    <row r="78" spans="1:11" ht="24" customHeight="1" x14ac:dyDescent="0.15">
      <c r="A78" s="3191"/>
      <c r="B78" s="3192"/>
      <c r="C78" s="1084" t="s">
        <v>55</v>
      </c>
      <c r="D78" s="30">
        <v>12056446.08</v>
      </c>
      <c r="E78" s="1085"/>
      <c r="F78" s="1086"/>
      <c r="G78" s="1087"/>
      <c r="H78" s="1088"/>
      <c r="I78" s="1089"/>
      <c r="J78" s="1090"/>
      <c r="K78" s="1091"/>
    </row>
    <row r="79" spans="1:11" ht="24" customHeight="1" x14ac:dyDescent="0.15">
      <c r="A79" s="3191"/>
      <c r="B79" s="3192"/>
      <c r="C79" s="1092" t="s">
        <v>56</v>
      </c>
      <c r="D79" s="30">
        <f>D78-D77</f>
        <v>1332019.08</v>
      </c>
      <c r="E79" s="1093"/>
      <c r="F79" s="1094"/>
      <c r="G79" s="1095"/>
      <c r="H79" s="1096"/>
      <c r="I79" s="1097"/>
      <c r="J79" s="1098"/>
      <c r="K79" s="1099"/>
    </row>
    <row r="80" spans="1:11" ht="24" customHeight="1" x14ac:dyDescent="0.15">
      <c r="A80" s="3191"/>
      <c r="B80" s="3192"/>
      <c r="C80" s="1100" t="s">
        <v>57</v>
      </c>
      <c r="D80" s="519">
        <f>IF(D77=0,0,D78/D77-1)*100</f>
        <v>12.420421902261069</v>
      </c>
      <c r="E80" s="1101" t="s">
        <v>19</v>
      </c>
      <c r="F80" s="1102">
        <v>0</v>
      </c>
      <c r="G80" s="1103">
        <v>20</v>
      </c>
      <c r="H80" s="1104" t="s">
        <v>20</v>
      </c>
      <c r="I80" s="3"/>
      <c r="J80" s="3"/>
      <c r="K80" s="3"/>
    </row>
    <row r="81" spans="1:11" ht="24" customHeight="1" x14ac:dyDescent="0.15">
      <c r="A81" s="3191" t="s">
        <v>152</v>
      </c>
      <c r="B81" s="3192" t="s">
        <v>153</v>
      </c>
      <c r="C81" s="1105" t="s">
        <v>23</v>
      </c>
      <c r="D81" s="6">
        <v>1700000</v>
      </c>
      <c r="E81" s="1106"/>
      <c r="F81" s="1107"/>
      <c r="G81" s="1108"/>
      <c r="H81" s="1109"/>
      <c r="I81" s="1110"/>
      <c r="J81" s="1111"/>
      <c r="K81" s="1112"/>
    </row>
    <row r="82" spans="1:11" ht="24" customHeight="1" x14ac:dyDescent="0.15">
      <c r="A82" s="3191"/>
      <c r="B82" s="3192"/>
      <c r="C82" s="1113" t="s">
        <v>55</v>
      </c>
      <c r="D82" s="7">
        <v>1800000</v>
      </c>
      <c r="E82" s="1114"/>
      <c r="F82" s="1115"/>
      <c r="G82" s="1116"/>
      <c r="H82" s="1117"/>
      <c r="I82" s="1118"/>
      <c r="J82" s="1119"/>
      <c r="K82" s="1120"/>
    </row>
    <row r="83" spans="1:11" ht="24" customHeight="1" x14ac:dyDescent="0.15">
      <c r="A83" s="3191"/>
      <c r="B83" s="3192"/>
      <c r="C83" s="1121" t="s">
        <v>56</v>
      </c>
      <c r="D83" s="30">
        <f>D82-D81</f>
        <v>100000</v>
      </c>
      <c r="E83" s="1122"/>
      <c r="F83" s="1123"/>
      <c r="G83" s="1124"/>
      <c r="H83" s="1125"/>
      <c r="I83" s="1126"/>
      <c r="J83" s="1127"/>
      <c r="K83" s="1128"/>
    </row>
    <row r="84" spans="1:11" ht="24" customHeight="1" x14ac:dyDescent="0.15">
      <c r="A84" s="3190"/>
      <c r="B84" s="3194"/>
      <c r="C84" s="1129" t="s">
        <v>57</v>
      </c>
      <c r="D84" s="519">
        <f>IF(D81=0,0,D83/D81*100)</f>
        <v>5.8823529411764701</v>
      </c>
      <c r="E84" s="1130"/>
      <c r="F84" s="1131"/>
      <c r="G84" s="1132"/>
      <c r="H84" s="1133"/>
      <c r="I84" s="1134"/>
      <c r="J84" s="1135"/>
      <c r="K84" s="1136"/>
    </row>
    <row r="85" spans="1:11" ht="24" customHeight="1" x14ac:dyDescent="0.15">
      <c r="A85" s="3189" t="s">
        <v>154</v>
      </c>
      <c r="B85" s="3195" t="s">
        <v>95</v>
      </c>
      <c r="C85" s="1137" t="s">
        <v>23</v>
      </c>
      <c r="D85" s="525">
        <v>860000</v>
      </c>
      <c r="E85" s="1138"/>
      <c r="F85" s="1139"/>
      <c r="G85" s="1140"/>
      <c r="H85" s="1141"/>
      <c r="I85" s="1142"/>
      <c r="J85" s="1143"/>
      <c r="K85" s="1144"/>
    </row>
    <row r="86" spans="1:11" ht="24" customHeight="1" x14ac:dyDescent="0.15">
      <c r="A86" s="3191"/>
      <c r="B86" s="3192"/>
      <c r="C86" s="1145" t="s">
        <v>55</v>
      </c>
      <c r="D86" s="30">
        <v>1160000</v>
      </c>
      <c r="E86" s="1146"/>
      <c r="F86" s="1147"/>
      <c r="G86" s="1148"/>
      <c r="H86" s="1149"/>
      <c r="I86" s="1150"/>
      <c r="J86" s="1151"/>
      <c r="K86" s="1152"/>
    </row>
    <row r="87" spans="1:11" ht="24" customHeight="1" x14ac:dyDescent="0.15">
      <c r="A87" s="3191"/>
      <c r="B87" s="3192"/>
      <c r="C87" s="1153" t="s">
        <v>56</v>
      </c>
      <c r="D87" s="30">
        <f>D86-D85</f>
        <v>300000</v>
      </c>
      <c r="E87" s="1154"/>
      <c r="F87" s="1155"/>
      <c r="G87" s="1156"/>
      <c r="H87" s="1157"/>
      <c r="I87" s="1158"/>
      <c r="J87" s="1159"/>
      <c r="K87" s="1160"/>
    </row>
    <row r="88" spans="1:11" ht="24" customHeight="1" x14ac:dyDescent="0.15">
      <c r="A88" s="3191"/>
      <c r="B88" s="3192"/>
      <c r="C88" s="1161" t="s">
        <v>57</v>
      </c>
      <c r="D88" s="30">
        <f>IF(D85=0,0,D86/D85-1)*100</f>
        <v>34.883720930232556</v>
      </c>
      <c r="E88" s="1162" t="s">
        <v>19</v>
      </c>
      <c r="F88" s="1163">
        <v>-10</v>
      </c>
      <c r="G88" s="1164">
        <v>20</v>
      </c>
      <c r="H88" s="1165" t="s">
        <v>96</v>
      </c>
      <c r="I88" s="4" t="s">
        <v>155</v>
      </c>
      <c r="J88" s="4"/>
      <c r="K88" s="4"/>
    </row>
    <row r="89" spans="1:11" ht="24" customHeight="1" x14ac:dyDescent="0.15">
      <c r="A89" s="3191" t="s">
        <v>156</v>
      </c>
      <c r="B89" s="3192" t="s">
        <v>157</v>
      </c>
      <c r="C89" s="1166" t="s">
        <v>23</v>
      </c>
      <c r="D89" s="30">
        <v>580000</v>
      </c>
      <c r="E89" s="1167"/>
      <c r="F89" s="1168"/>
      <c r="G89" s="1169"/>
      <c r="H89" s="1170"/>
      <c r="I89" s="1171"/>
      <c r="J89" s="1172"/>
      <c r="K89" s="1173"/>
    </row>
    <row r="90" spans="1:11" ht="24" customHeight="1" x14ac:dyDescent="0.15">
      <c r="A90" s="3191"/>
      <c r="B90" s="3192"/>
      <c r="C90" s="1174" t="s">
        <v>55</v>
      </c>
      <c r="D90" s="30">
        <v>600000</v>
      </c>
      <c r="E90" s="1175"/>
      <c r="F90" s="1176"/>
      <c r="G90" s="1177"/>
      <c r="H90" s="1178"/>
      <c r="I90" s="1179"/>
      <c r="J90" s="1180"/>
      <c r="K90" s="1181"/>
    </row>
    <row r="91" spans="1:11" ht="24" customHeight="1" x14ac:dyDescent="0.15">
      <c r="A91" s="3191"/>
      <c r="B91" s="3192"/>
      <c r="C91" s="1182" t="s">
        <v>56</v>
      </c>
      <c r="D91" s="30">
        <f>D90-D89</f>
        <v>20000</v>
      </c>
      <c r="E91" s="1183"/>
      <c r="F91" s="1184"/>
      <c r="G91" s="1185"/>
      <c r="H91" s="1186"/>
      <c r="I91" s="1187"/>
      <c r="J91" s="1188"/>
      <c r="K91" s="1189"/>
    </row>
    <row r="92" spans="1:11" ht="24" customHeight="1" x14ac:dyDescent="0.15">
      <c r="A92" s="3191"/>
      <c r="B92" s="3192"/>
      <c r="C92" s="1190" t="s">
        <v>57</v>
      </c>
      <c r="D92" s="30">
        <f>IF(D89=0,0,D90/D89-1)*100</f>
        <v>3.4482758620689724</v>
      </c>
      <c r="E92" s="1191"/>
      <c r="F92" s="1192"/>
      <c r="G92" s="1193"/>
      <c r="H92" s="1194"/>
      <c r="I92" s="1195"/>
      <c r="J92" s="1196"/>
      <c r="K92" s="1197"/>
    </row>
    <row r="93" spans="1:11" ht="24" customHeight="1" x14ac:dyDescent="0.15">
      <c r="A93" s="3191" t="s">
        <v>72</v>
      </c>
      <c r="B93" s="3191" t="s">
        <v>158</v>
      </c>
      <c r="C93" s="1198" t="s">
        <v>23</v>
      </c>
      <c r="D93" s="30">
        <v>0</v>
      </c>
      <c r="E93" s="1199" t="s">
        <v>19</v>
      </c>
      <c r="F93" s="1200">
        <v>0</v>
      </c>
      <c r="G93" s="1201">
        <v>0</v>
      </c>
      <c r="H93" s="1202" t="s">
        <v>20</v>
      </c>
      <c r="I93" s="4"/>
      <c r="J93" s="4"/>
      <c r="K93" s="4"/>
    </row>
    <row r="94" spans="1:11" ht="24" customHeight="1" x14ac:dyDescent="0.15">
      <c r="A94" s="3191"/>
      <c r="B94" s="3191"/>
      <c r="C94" s="1203" t="s">
        <v>55</v>
      </c>
      <c r="D94" s="30">
        <v>0</v>
      </c>
      <c r="E94" s="1204" t="s">
        <v>19</v>
      </c>
      <c r="F94" s="1205">
        <v>0</v>
      </c>
      <c r="G94" s="1206">
        <v>0</v>
      </c>
      <c r="H94" s="1207" t="s">
        <v>20</v>
      </c>
      <c r="I94" s="4"/>
      <c r="J94" s="4"/>
      <c r="K94" s="4"/>
    </row>
    <row r="95" spans="1:11" ht="24" customHeight="1" x14ac:dyDescent="0.15">
      <c r="A95" s="3191"/>
      <c r="B95" s="3191"/>
      <c r="C95" s="1208" t="s">
        <v>56</v>
      </c>
      <c r="D95" s="30">
        <f>D94-D93</f>
        <v>0</v>
      </c>
      <c r="E95" s="1209"/>
      <c r="F95" s="1210"/>
      <c r="G95" s="1211"/>
      <c r="H95" s="1212"/>
      <c r="I95" s="1213"/>
      <c r="J95" s="1214"/>
      <c r="K95" s="1215"/>
    </row>
    <row r="96" spans="1:11" ht="24" customHeight="1" x14ac:dyDescent="0.15">
      <c r="A96" s="3191"/>
      <c r="B96" s="3191"/>
      <c r="C96" s="1216" t="s">
        <v>57</v>
      </c>
      <c r="D96" s="30">
        <f>IF(D93=0,0,D94/D93-1)*100</f>
        <v>0</v>
      </c>
      <c r="E96" s="1217"/>
      <c r="F96" s="1218"/>
      <c r="G96" s="1219"/>
      <c r="H96" s="1220"/>
      <c r="I96" s="1221"/>
      <c r="J96" s="1222"/>
      <c r="K96" s="1223"/>
    </row>
    <row r="97" spans="1:11" ht="24" customHeight="1" x14ac:dyDescent="0.15">
      <c r="A97" s="3169" t="s">
        <v>159</v>
      </c>
      <c r="B97" s="3169"/>
      <c r="C97" s="3170"/>
      <c r="D97" s="3170"/>
      <c r="E97" s="3170"/>
      <c r="F97" s="3170"/>
      <c r="G97" s="3170"/>
      <c r="H97" s="3171"/>
      <c r="I97" s="3170"/>
      <c r="J97" s="1224"/>
      <c r="K97" s="1225"/>
    </row>
    <row r="98" spans="1:11" ht="24" customHeight="1" x14ac:dyDescent="0.15">
      <c r="A98" s="3191" t="s">
        <v>73</v>
      </c>
      <c r="B98" s="3192" t="s">
        <v>59</v>
      </c>
      <c r="C98" s="1226" t="s">
        <v>23</v>
      </c>
      <c r="D98" s="30">
        <v>35646576.560000002</v>
      </c>
      <c r="E98" s="1227" t="s">
        <v>19</v>
      </c>
      <c r="F98" s="1228">
        <v>0</v>
      </c>
      <c r="G98" s="1229"/>
      <c r="H98" s="1230" t="s">
        <v>20</v>
      </c>
      <c r="I98" s="4"/>
      <c r="J98" s="4"/>
      <c r="K98" s="4"/>
    </row>
    <row r="99" spans="1:11" ht="24" customHeight="1" x14ac:dyDescent="0.15">
      <c r="A99" s="3191"/>
      <c r="B99" s="3192"/>
      <c r="C99" s="1231" t="s">
        <v>55</v>
      </c>
      <c r="D99" s="30">
        <v>33477079.350000001</v>
      </c>
      <c r="E99" s="1232" t="s">
        <v>19</v>
      </c>
      <c r="F99" s="1233">
        <v>0</v>
      </c>
      <c r="G99" s="1234"/>
      <c r="H99" s="1235" t="s">
        <v>20</v>
      </c>
      <c r="I99" s="4"/>
      <c r="J99" s="4"/>
      <c r="K99" s="4"/>
    </row>
    <row r="100" spans="1:11" ht="24" customHeight="1" x14ac:dyDescent="0.15">
      <c r="A100" s="3191"/>
      <c r="B100" s="3192"/>
      <c r="C100" s="1236" t="s">
        <v>56</v>
      </c>
      <c r="D100" s="30">
        <f>D99-D98</f>
        <v>-2169497.2100000009</v>
      </c>
      <c r="E100" s="1237"/>
      <c r="F100" s="1238"/>
      <c r="G100" s="1239"/>
      <c r="H100" s="1240"/>
      <c r="I100" s="1241"/>
      <c r="J100" s="1242"/>
      <c r="K100" s="1243"/>
    </row>
    <row r="101" spans="1:11" ht="24" customHeight="1" x14ac:dyDescent="0.15">
      <c r="A101" s="3191"/>
      <c r="B101" s="3192"/>
      <c r="C101" s="1244" t="s">
        <v>57</v>
      </c>
      <c r="D101" s="30">
        <f>IF(D98=0,0,D99/D98-1)*100</f>
        <v>-6.0861306171949519</v>
      </c>
      <c r="E101" s="1245"/>
      <c r="F101" s="1246"/>
      <c r="G101" s="1247"/>
      <c r="H101" s="1248"/>
      <c r="I101" s="1249"/>
      <c r="J101" s="1250"/>
      <c r="K101" s="1251"/>
    </row>
    <row r="102" spans="1:11" ht="24" customHeight="1" x14ac:dyDescent="0.15">
      <c r="A102" s="3191" t="s">
        <v>74</v>
      </c>
      <c r="B102" s="3192" t="s">
        <v>59</v>
      </c>
      <c r="C102" s="1252" t="s">
        <v>23</v>
      </c>
      <c r="D102" s="30">
        <v>400005975.92000002</v>
      </c>
      <c r="E102" s="1253" t="s">
        <v>19</v>
      </c>
      <c r="F102" s="1254">
        <v>0</v>
      </c>
      <c r="G102" s="1255"/>
      <c r="H102" s="1256" t="s">
        <v>20</v>
      </c>
      <c r="I102" s="4"/>
      <c r="J102" s="4"/>
      <c r="K102" s="4"/>
    </row>
    <row r="103" spans="1:11" ht="24" customHeight="1" x14ac:dyDescent="0.15">
      <c r="A103" s="3191"/>
      <c r="B103" s="3192"/>
      <c r="C103" s="1257" t="s">
        <v>55</v>
      </c>
      <c r="D103" s="30">
        <v>433483055.26999998</v>
      </c>
      <c r="E103" s="1258" t="s">
        <v>19</v>
      </c>
      <c r="F103" s="1259">
        <v>0</v>
      </c>
      <c r="G103" s="1260"/>
      <c r="H103" s="1261" t="s">
        <v>20</v>
      </c>
      <c r="I103" s="4"/>
      <c r="J103" s="4"/>
      <c r="K103" s="4"/>
    </row>
    <row r="104" spans="1:11" ht="24" customHeight="1" x14ac:dyDescent="0.15">
      <c r="A104" s="3191"/>
      <c r="B104" s="3192"/>
      <c r="C104" s="1262" t="s">
        <v>56</v>
      </c>
      <c r="D104" s="30">
        <f>D103-D102</f>
        <v>33477079.349999964</v>
      </c>
      <c r="E104" s="1263"/>
      <c r="F104" s="1264"/>
      <c r="G104" s="1265"/>
      <c r="H104" s="1266"/>
      <c r="I104" s="1267"/>
      <c r="J104" s="1268"/>
      <c r="K104" s="1269"/>
    </row>
    <row r="105" spans="1:11" ht="24" customHeight="1" x14ac:dyDescent="0.15">
      <c r="A105" s="3191"/>
      <c r="B105" s="3192"/>
      <c r="C105" s="1270" t="s">
        <v>57</v>
      </c>
      <c r="D105" s="519">
        <f>IF(D102=0,0,D103/D102-1)*100</f>
        <v>8.3691448041504515</v>
      </c>
      <c r="E105" s="1271"/>
      <c r="F105" s="1272"/>
      <c r="G105" s="1273"/>
      <c r="H105" s="1274"/>
      <c r="I105" s="1275"/>
      <c r="J105" s="1276"/>
      <c r="K105" s="1277"/>
    </row>
    <row r="106" spans="1:11" ht="24" customHeight="1" x14ac:dyDescent="0.15">
      <c r="A106" s="3191" t="s">
        <v>160</v>
      </c>
      <c r="B106" s="3192" t="s">
        <v>161</v>
      </c>
      <c r="C106" s="1278" t="s">
        <v>23</v>
      </c>
      <c r="D106" s="1279">
        <v>385980000</v>
      </c>
      <c r="E106" s="1280" t="s">
        <v>19</v>
      </c>
      <c r="F106" s="1281">
        <v>0</v>
      </c>
      <c r="G106" s="1282"/>
      <c r="H106" s="1283" t="s">
        <v>20</v>
      </c>
      <c r="I106" s="4"/>
      <c r="J106" s="4"/>
      <c r="K106" s="4"/>
    </row>
    <row r="107" spans="1:11" ht="24" customHeight="1" x14ac:dyDescent="0.15">
      <c r="A107" s="3191"/>
      <c r="B107" s="3192"/>
      <c r="C107" s="1284" t="s">
        <v>55</v>
      </c>
      <c r="D107" s="1285">
        <v>409600000</v>
      </c>
      <c r="E107" s="1286" t="s">
        <v>19</v>
      </c>
      <c r="F107" s="1287">
        <v>0</v>
      </c>
      <c r="G107" s="1288"/>
      <c r="H107" s="1289" t="s">
        <v>20</v>
      </c>
      <c r="I107" s="4"/>
      <c r="J107" s="4"/>
      <c r="K107" s="4"/>
    </row>
    <row r="108" spans="1:11" ht="24" customHeight="1" x14ac:dyDescent="0.15">
      <c r="A108" s="3191"/>
      <c r="B108" s="3192"/>
      <c r="C108" s="1290" t="s">
        <v>56</v>
      </c>
      <c r="D108" s="30">
        <f>D107-D106</f>
        <v>23620000</v>
      </c>
      <c r="E108" s="1291"/>
      <c r="F108" s="1292"/>
      <c r="G108" s="1293"/>
      <c r="H108" s="1294"/>
      <c r="I108" s="1295"/>
      <c r="J108" s="1296"/>
      <c r="K108" s="1297"/>
    </row>
    <row r="109" spans="1:11" ht="24" customHeight="1" x14ac:dyDescent="0.15">
      <c r="A109" s="3191"/>
      <c r="B109" s="3192"/>
      <c r="C109" s="1298" t="s">
        <v>57</v>
      </c>
      <c r="D109" s="30">
        <f>IF(D106=0,0,D107/D106-1)*100</f>
        <v>6.1194880563759879</v>
      </c>
      <c r="E109" s="1299" t="s">
        <v>19</v>
      </c>
      <c r="F109" s="1300">
        <v>0</v>
      </c>
      <c r="G109" s="1301"/>
      <c r="H109" s="1302" t="s">
        <v>20</v>
      </c>
      <c r="I109" s="4"/>
      <c r="J109" s="4"/>
      <c r="K109" s="4"/>
    </row>
    <row r="110" spans="1:11" ht="24" customHeight="1" x14ac:dyDescent="0.15">
      <c r="A110" s="3191" t="s">
        <v>75</v>
      </c>
      <c r="B110" s="3191" t="s">
        <v>76</v>
      </c>
      <c r="C110" s="1303" t="s">
        <v>23</v>
      </c>
      <c r="D110" s="30">
        <v>36.07</v>
      </c>
      <c r="E110" s="1304" t="s">
        <v>19</v>
      </c>
      <c r="F110" s="1305">
        <v>6</v>
      </c>
      <c r="G110" s="1306"/>
      <c r="H110" s="1307" t="s">
        <v>20</v>
      </c>
      <c r="I110" s="4"/>
      <c r="J110" s="4"/>
      <c r="K110" s="4"/>
    </row>
    <row r="111" spans="1:11" ht="24" customHeight="1" x14ac:dyDescent="0.15">
      <c r="A111" s="3191"/>
      <c r="B111" s="3191"/>
      <c r="C111" s="1308" t="s">
        <v>55</v>
      </c>
      <c r="D111" s="30">
        <v>32.96</v>
      </c>
      <c r="E111" s="1309" t="s">
        <v>19</v>
      </c>
      <c r="F111" s="1310">
        <v>6</v>
      </c>
      <c r="G111" s="1311"/>
      <c r="H111" s="1312" t="s">
        <v>20</v>
      </c>
      <c r="I111" s="4"/>
      <c r="J111" s="4"/>
      <c r="K111" s="4"/>
    </row>
    <row r="112" spans="1:11" ht="24" customHeight="1" x14ac:dyDescent="0.15">
      <c r="A112" s="3191"/>
      <c r="B112" s="3191"/>
      <c r="C112" s="1313" t="s">
        <v>56</v>
      </c>
      <c r="D112" s="30">
        <f>D111-D110</f>
        <v>-3.1099999999999994</v>
      </c>
      <c r="E112" s="1314"/>
      <c r="F112" s="1315"/>
      <c r="G112" s="1316"/>
      <c r="H112" s="1317"/>
      <c r="I112" s="1318"/>
      <c r="J112" s="1319"/>
      <c r="K112" s="1320"/>
    </row>
    <row r="113" spans="1:11" ht="24" customHeight="1" x14ac:dyDescent="0.15">
      <c r="A113" s="3191"/>
      <c r="B113" s="3191"/>
      <c r="C113" s="1321" t="s">
        <v>57</v>
      </c>
      <c r="D113" s="30">
        <f>IF(D110=0,0,D111/D110-1)*100</f>
        <v>-8.6221236484613222</v>
      </c>
      <c r="E113" s="1322"/>
      <c r="F113" s="1323"/>
      <c r="G113" s="1324"/>
      <c r="H113" s="1325"/>
      <c r="I113" s="1326"/>
      <c r="J113" s="1327"/>
      <c r="K113" s="1328"/>
    </row>
    <row r="114" spans="1:11" ht="24" customHeight="1" x14ac:dyDescent="0.15">
      <c r="A114" s="3191" t="s">
        <v>162</v>
      </c>
      <c r="B114" s="3191" t="s">
        <v>163</v>
      </c>
      <c r="C114" s="1329" t="s">
        <v>23</v>
      </c>
      <c r="D114" s="30">
        <f>IF(D77=0,0,D106/D77*12)</f>
        <v>431.88880860487927</v>
      </c>
      <c r="E114" s="1330" t="s">
        <v>19</v>
      </c>
      <c r="F114" s="1331">
        <v>6</v>
      </c>
      <c r="G114" s="1332"/>
      <c r="H114" s="1333" t="s">
        <v>20</v>
      </c>
      <c r="I114" s="4"/>
      <c r="J114" s="4"/>
      <c r="K114" s="4"/>
    </row>
    <row r="115" spans="1:11" ht="24" customHeight="1" x14ac:dyDescent="0.15">
      <c r="A115" s="3191"/>
      <c r="B115" s="3191"/>
      <c r="C115" s="1334" t="s">
        <v>55</v>
      </c>
      <c r="D115" s="30">
        <f>IF(D78=0,0,D107/D78*12)</f>
        <v>407.68232756032864</v>
      </c>
      <c r="E115" s="1335" t="s">
        <v>19</v>
      </c>
      <c r="F115" s="1336">
        <v>6</v>
      </c>
      <c r="G115" s="1337"/>
      <c r="H115" s="1338" t="s">
        <v>20</v>
      </c>
      <c r="I115" s="4"/>
      <c r="J115" s="4"/>
      <c r="K115" s="4"/>
    </row>
    <row r="116" spans="1:11" ht="24" customHeight="1" x14ac:dyDescent="0.15">
      <c r="A116" s="3191"/>
      <c r="B116" s="3191"/>
      <c r="C116" s="1339" t="s">
        <v>56</v>
      </c>
      <c r="D116" s="30">
        <f>D115-D114</f>
        <v>-24.206481044550628</v>
      </c>
      <c r="E116" s="1340"/>
      <c r="F116" s="1341"/>
      <c r="G116" s="1342"/>
      <c r="H116" s="1343"/>
      <c r="I116" s="1344"/>
      <c r="J116" s="1345"/>
      <c r="K116" s="1346"/>
    </row>
    <row r="117" spans="1:11" ht="24" customHeight="1" x14ac:dyDescent="0.15">
      <c r="A117" s="3191"/>
      <c r="B117" s="3191"/>
      <c r="C117" s="1347" t="s">
        <v>57</v>
      </c>
      <c r="D117" s="30">
        <f>IF(D114=0,0,D115/D114-1)*100</f>
        <v>-5.6047946976779279</v>
      </c>
      <c r="E117" s="1348"/>
      <c r="F117" s="1349"/>
      <c r="G117" s="1350"/>
      <c r="H117" s="1351"/>
      <c r="I117" s="1352"/>
      <c r="J117" s="1353"/>
      <c r="K117" s="1354"/>
    </row>
    <row r="118" spans="1:11" ht="24" customHeight="1" x14ac:dyDescent="0.15">
      <c r="A118" s="3169" t="s">
        <v>164</v>
      </c>
      <c r="B118" s="3169"/>
      <c r="C118" s="3170"/>
      <c r="D118" s="3193"/>
      <c r="E118" s="3193"/>
      <c r="F118" s="3193"/>
      <c r="G118" s="3193"/>
      <c r="H118" s="3171"/>
      <c r="I118" s="3193"/>
      <c r="J118" s="1355"/>
      <c r="K118" s="1356"/>
    </row>
    <row r="119" spans="1:11" ht="24" customHeight="1" x14ac:dyDescent="0.15">
      <c r="A119" s="3191" t="s">
        <v>165</v>
      </c>
      <c r="B119" s="3192" t="s">
        <v>118</v>
      </c>
      <c r="C119" s="1357" t="s">
        <v>23</v>
      </c>
      <c r="D119" s="30">
        <v>144910</v>
      </c>
      <c r="E119" s="1358"/>
      <c r="F119" s="1359"/>
      <c r="G119" s="1360"/>
      <c r="H119" s="1361"/>
      <c r="I119" s="1362"/>
      <c r="J119" s="1363"/>
      <c r="K119" s="1364"/>
    </row>
    <row r="120" spans="1:11" ht="24" customHeight="1" x14ac:dyDescent="0.15">
      <c r="A120" s="3191"/>
      <c r="B120" s="3192"/>
      <c r="C120" s="1365" t="s">
        <v>55</v>
      </c>
      <c r="D120" s="30">
        <v>140600</v>
      </c>
      <c r="E120" s="1366"/>
      <c r="F120" s="1367"/>
      <c r="G120" s="1368"/>
      <c r="H120" s="1369"/>
      <c r="I120" s="1370"/>
      <c r="J120" s="1371"/>
      <c r="K120" s="1372"/>
    </row>
    <row r="121" spans="1:11" ht="24" customHeight="1" x14ac:dyDescent="0.15">
      <c r="A121" s="3191"/>
      <c r="B121" s="3192"/>
      <c r="C121" s="1373" t="s">
        <v>56</v>
      </c>
      <c r="D121" s="30">
        <f>D120-D119</f>
        <v>-4310</v>
      </c>
      <c r="E121" s="1374"/>
      <c r="F121" s="1375"/>
      <c r="G121" s="1376"/>
      <c r="H121" s="1377"/>
      <c r="I121" s="1378"/>
      <c r="J121" s="1379"/>
      <c r="K121" s="1380"/>
    </row>
    <row r="122" spans="1:11" ht="24" customHeight="1" x14ac:dyDescent="0.15">
      <c r="A122" s="3191"/>
      <c r="B122" s="3192"/>
      <c r="C122" s="1381" t="s">
        <v>57</v>
      </c>
      <c r="D122" s="30">
        <f>IF(D119=0,0,D120/D119-1)*100</f>
        <v>-2.97425988544614</v>
      </c>
      <c r="E122" s="1382" t="s">
        <v>19</v>
      </c>
      <c r="F122" s="1383">
        <v>-3</v>
      </c>
      <c r="G122" s="1384">
        <v>10</v>
      </c>
      <c r="H122" s="1385" t="s">
        <v>20</v>
      </c>
      <c r="I122" s="3"/>
      <c r="J122" s="3"/>
      <c r="K122" s="3"/>
    </row>
    <row r="123" spans="1:11" ht="24" customHeight="1" x14ac:dyDescent="0.15">
      <c r="A123" s="3191" t="s">
        <v>166</v>
      </c>
      <c r="B123" s="3192" t="s">
        <v>167</v>
      </c>
      <c r="C123" s="1386" t="s">
        <v>23</v>
      </c>
      <c r="D123" s="332">
        <v>81773</v>
      </c>
      <c r="E123" s="1387"/>
      <c r="F123" s="1388"/>
      <c r="G123" s="1389"/>
      <c r="H123" s="1390"/>
      <c r="I123" s="1391"/>
      <c r="J123" s="1392"/>
      <c r="K123" s="1393"/>
    </row>
    <row r="124" spans="1:11" ht="24" customHeight="1" x14ac:dyDescent="0.15">
      <c r="A124" s="3191"/>
      <c r="B124" s="3192"/>
      <c r="C124" s="1394" t="s">
        <v>55</v>
      </c>
      <c r="D124" s="332">
        <v>83440</v>
      </c>
      <c r="E124" s="1395"/>
      <c r="F124" s="1396"/>
      <c r="G124" s="1397"/>
      <c r="H124" s="1398"/>
      <c r="I124" s="1399"/>
      <c r="J124" s="1400"/>
      <c r="K124" s="1401"/>
    </row>
    <row r="125" spans="1:11" ht="24" customHeight="1" x14ac:dyDescent="0.15">
      <c r="A125" s="3191"/>
      <c r="B125" s="3192"/>
      <c r="C125" s="1402" t="s">
        <v>56</v>
      </c>
      <c r="D125" s="332">
        <f>D124-D123</f>
        <v>1667</v>
      </c>
      <c r="E125" s="1403"/>
      <c r="F125" s="1404"/>
      <c r="G125" s="1405"/>
      <c r="H125" s="1406"/>
      <c r="I125" s="1407"/>
      <c r="J125" s="1408"/>
      <c r="K125" s="1409"/>
    </row>
    <row r="126" spans="1:11" ht="24" customHeight="1" x14ac:dyDescent="0.15">
      <c r="A126" s="3190"/>
      <c r="B126" s="3194"/>
      <c r="C126" s="1410" t="s">
        <v>57</v>
      </c>
      <c r="D126" s="519">
        <f>IF(D123=0,0,D125/D123)*100</f>
        <v>2.0385701882039307</v>
      </c>
      <c r="E126" s="1411" t="s">
        <v>19</v>
      </c>
      <c r="F126" s="1412">
        <v>-3</v>
      </c>
      <c r="G126" s="1413">
        <v>10</v>
      </c>
      <c r="H126" s="1414" t="s">
        <v>20</v>
      </c>
      <c r="I126" s="2"/>
      <c r="J126" s="2"/>
      <c r="K126" s="2"/>
    </row>
    <row r="127" spans="1:11" ht="24" customHeight="1" x14ac:dyDescent="0.15">
      <c r="A127" s="3189" t="s">
        <v>168</v>
      </c>
      <c r="B127" s="3195" t="s">
        <v>169</v>
      </c>
      <c r="C127" s="1415" t="s">
        <v>23</v>
      </c>
      <c r="D127" s="1416">
        <v>9100</v>
      </c>
      <c r="E127" s="1417"/>
      <c r="F127" s="1418"/>
      <c r="G127" s="1419"/>
      <c r="H127" s="1420"/>
      <c r="I127" s="1421"/>
      <c r="J127" s="1422"/>
      <c r="K127" s="1423"/>
    </row>
    <row r="128" spans="1:11" ht="24" customHeight="1" x14ac:dyDescent="0.15">
      <c r="A128" s="3191"/>
      <c r="B128" s="3192"/>
      <c r="C128" s="1424" t="s">
        <v>55</v>
      </c>
      <c r="D128" s="1425">
        <v>10010</v>
      </c>
      <c r="E128" s="1426"/>
      <c r="F128" s="1427"/>
      <c r="G128" s="1428"/>
      <c r="H128" s="1429"/>
      <c r="I128" s="1430"/>
      <c r="J128" s="1431"/>
      <c r="K128" s="1432"/>
    </row>
    <row r="129" spans="1:11" ht="24" customHeight="1" x14ac:dyDescent="0.15">
      <c r="A129" s="3191"/>
      <c r="B129" s="3192"/>
      <c r="C129" s="1433" t="s">
        <v>56</v>
      </c>
      <c r="D129" s="30">
        <f>D128-D127</f>
        <v>910</v>
      </c>
      <c r="E129" s="1434"/>
      <c r="F129" s="1435"/>
      <c r="G129" s="1436"/>
      <c r="H129" s="1437"/>
      <c r="I129" s="1438"/>
      <c r="J129" s="1439"/>
      <c r="K129" s="1440"/>
    </row>
    <row r="130" spans="1:11" ht="24" customHeight="1" x14ac:dyDescent="0.15">
      <c r="A130" s="3191"/>
      <c r="B130" s="3192"/>
      <c r="C130" s="1441" t="s">
        <v>57</v>
      </c>
      <c r="D130" s="519">
        <f>IF(D127=0,0,D128/D127-1)*100</f>
        <v>10.000000000000009</v>
      </c>
      <c r="E130" s="1442" t="s">
        <v>19</v>
      </c>
      <c r="F130" s="1443">
        <v>0</v>
      </c>
      <c r="G130" s="1444">
        <v>10</v>
      </c>
      <c r="H130" s="1445" t="s">
        <v>20</v>
      </c>
      <c r="I130" s="4"/>
      <c r="J130" s="4"/>
      <c r="K130" s="4"/>
    </row>
    <row r="131" spans="1:11" ht="24" customHeight="1" x14ac:dyDescent="0.15">
      <c r="A131" s="3191" t="s">
        <v>170</v>
      </c>
      <c r="B131" s="3192" t="s">
        <v>171</v>
      </c>
      <c r="C131" s="1446" t="s">
        <v>23</v>
      </c>
      <c r="D131" s="1447">
        <v>2770</v>
      </c>
      <c r="E131" s="1448"/>
      <c r="F131" s="1449"/>
      <c r="G131" s="1450"/>
      <c r="H131" s="1451"/>
      <c r="I131" s="1452"/>
      <c r="J131" s="1453"/>
      <c r="K131" s="1454"/>
    </row>
    <row r="132" spans="1:11" ht="24" customHeight="1" x14ac:dyDescent="0.15">
      <c r="A132" s="3191"/>
      <c r="B132" s="3192"/>
      <c r="C132" s="1455" t="s">
        <v>55</v>
      </c>
      <c r="D132" s="1456">
        <v>3000</v>
      </c>
      <c r="E132" s="1457"/>
      <c r="F132" s="1458"/>
      <c r="G132" s="1459"/>
      <c r="H132" s="1460"/>
      <c r="I132" s="1461"/>
      <c r="J132" s="1462"/>
      <c r="K132" s="1463"/>
    </row>
    <row r="133" spans="1:11" ht="24" customHeight="1" x14ac:dyDescent="0.15">
      <c r="A133" s="3191"/>
      <c r="B133" s="3192"/>
      <c r="C133" s="1464" t="s">
        <v>56</v>
      </c>
      <c r="D133" s="30">
        <f>D132-D131</f>
        <v>230</v>
      </c>
      <c r="E133" s="1465"/>
      <c r="F133" s="1466"/>
      <c r="G133" s="1467"/>
      <c r="H133" s="1468"/>
      <c r="I133" s="1469"/>
      <c r="J133" s="1470"/>
      <c r="K133" s="1471"/>
    </row>
    <row r="134" spans="1:11" ht="24" customHeight="1" x14ac:dyDescent="0.15">
      <c r="A134" s="3191"/>
      <c r="B134" s="3192"/>
      <c r="C134" s="1472" t="s">
        <v>57</v>
      </c>
      <c r="D134" s="30">
        <f>IF(D131=0,0,D132/D131-1)*100</f>
        <v>8.303249097472932</v>
      </c>
      <c r="E134" s="1473" t="s">
        <v>19</v>
      </c>
      <c r="F134" s="1474">
        <v>0</v>
      </c>
      <c r="G134" s="1475">
        <v>10</v>
      </c>
      <c r="H134" s="1476" t="s">
        <v>20</v>
      </c>
      <c r="I134" s="4"/>
      <c r="J134" s="4"/>
      <c r="K134" s="4"/>
    </row>
    <row r="135" spans="1:11" ht="24" customHeight="1" x14ac:dyDescent="0.15">
      <c r="A135" s="3191" t="s">
        <v>172</v>
      </c>
      <c r="B135" s="3192" t="s">
        <v>110</v>
      </c>
      <c r="C135" s="1477" t="s">
        <v>23</v>
      </c>
      <c r="D135" s="30">
        <v>77817</v>
      </c>
      <c r="E135" s="1478"/>
      <c r="F135" s="1479"/>
      <c r="G135" s="1480"/>
      <c r="H135" s="1481"/>
      <c r="I135" s="1482"/>
      <c r="J135" s="1483"/>
      <c r="K135" s="1484"/>
    </row>
    <row r="136" spans="1:11" ht="24" customHeight="1" x14ac:dyDescent="0.15">
      <c r="A136" s="3191"/>
      <c r="B136" s="3192"/>
      <c r="C136" s="1485" t="s">
        <v>55</v>
      </c>
      <c r="D136" s="30">
        <v>80924</v>
      </c>
      <c r="E136" s="1486"/>
      <c r="F136" s="1487"/>
      <c r="G136" s="1488"/>
      <c r="H136" s="1489"/>
      <c r="I136" s="1490"/>
      <c r="J136" s="1491"/>
      <c r="K136" s="1492"/>
    </row>
    <row r="137" spans="1:11" ht="24" customHeight="1" x14ac:dyDescent="0.15">
      <c r="A137" s="3191"/>
      <c r="B137" s="3192"/>
      <c r="C137" s="1493" t="s">
        <v>56</v>
      </c>
      <c r="D137" s="30">
        <f>D136-D135</f>
        <v>3107</v>
      </c>
      <c r="E137" s="1494"/>
      <c r="F137" s="1495"/>
      <c r="G137" s="1496"/>
      <c r="H137" s="1497"/>
      <c r="I137" s="1498"/>
      <c r="J137" s="1499"/>
      <c r="K137" s="1500"/>
    </row>
    <row r="138" spans="1:11" ht="24" customHeight="1" x14ac:dyDescent="0.15">
      <c r="A138" s="3191"/>
      <c r="B138" s="3192"/>
      <c r="C138" s="1501" t="s">
        <v>57</v>
      </c>
      <c r="D138" s="519">
        <f>IF(D135=0,0,D136/D135-1)*100</f>
        <v>3.9927008237274686</v>
      </c>
      <c r="E138" s="1502" t="s">
        <v>19</v>
      </c>
      <c r="F138" s="1503">
        <v>0</v>
      </c>
      <c r="G138" s="1504">
        <v>10</v>
      </c>
      <c r="H138" s="1505" t="s">
        <v>20</v>
      </c>
      <c r="I138" s="3"/>
      <c r="J138" s="3"/>
      <c r="K138" s="3"/>
    </row>
    <row r="139" spans="1:11" ht="24" customHeight="1" x14ac:dyDescent="0.15">
      <c r="A139" s="3191" t="s">
        <v>173</v>
      </c>
      <c r="B139" s="3192" t="s">
        <v>174</v>
      </c>
      <c r="C139" s="1506" t="s">
        <v>23</v>
      </c>
      <c r="D139" s="1507">
        <v>59042</v>
      </c>
      <c r="E139" s="1508"/>
      <c r="F139" s="1509"/>
      <c r="G139" s="1510"/>
      <c r="H139" s="1511"/>
      <c r="I139" s="1512"/>
      <c r="J139" s="1513"/>
      <c r="K139" s="1514"/>
    </row>
    <row r="140" spans="1:11" ht="24" customHeight="1" x14ac:dyDescent="0.15">
      <c r="A140" s="3191"/>
      <c r="B140" s="3192"/>
      <c r="C140" s="1515" t="s">
        <v>55</v>
      </c>
      <c r="D140" s="1516">
        <v>64690</v>
      </c>
      <c r="E140" s="1517"/>
      <c r="F140" s="1518"/>
      <c r="G140" s="1519"/>
      <c r="H140" s="1520"/>
      <c r="I140" s="1521"/>
      <c r="J140" s="1522"/>
      <c r="K140" s="1523"/>
    </row>
    <row r="141" spans="1:11" ht="24" customHeight="1" x14ac:dyDescent="0.15">
      <c r="A141" s="3191"/>
      <c r="B141" s="3192"/>
      <c r="C141" s="1524" t="s">
        <v>56</v>
      </c>
      <c r="D141" s="30">
        <f>D140-D139</f>
        <v>5648</v>
      </c>
      <c r="E141" s="1525"/>
      <c r="F141" s="1526"/>
      <c r="G141" s="1527"/>
      <c r="H141" s="1528"/>
      <c r="I141" s="1529"/>
      <c r="J141" s="1530"/>
      <c r="K141" s="1531"/>
    </row>
    <row r="142" spans="1:11" ht="24" customHeight="1" x14ac:dyDescent="0.15">
      <c r="A142" s="3190"/>
      <c r="B142" s="3194"/>
      <c r="C142" s="1532" t="s">
        <v>57</v>
      </c>
      <c r="D142" s="519">
        <f>IF(D139=0,0,D141/D139*100)</f>
        <v>9.5660716100403107</v>
      </c>
      <c r="E142" s="1533" t="s">
        <v>19</v>
      </c>
      <c r="F142" s="1534">
        <v>0</v>
      </c>
      <c r="G142" s="1535">
        <v>10</v>
      </c>
      <c r="H142" s="1536" t="s">
        <v>20</v>
      </c>
      <c r="I142" s="3"/>
      <c r="J142" s="3"/>
      <c r="K142" s="3"/>
    </row>
    <row r="143" spans="1:11" ht="24" customHeight="1" x14ac:dyDescent="0.15">
      <c r="A143" s="3189" t="s">
        <v>175</v>
      </c>
      <c r="B143" s="3195" t="s">
        <v>176</v>
      </c>
      <c r="C143" s="1537" t="s">
        <v>23</v>
      </c>
      <c r="D143" s="1538">
        <v>287.07</v>
      </c>
      <c r="E143" s="1539"/>
      <c r="F143" s="1540"/>
      <c r="G143" s="1541"/>
      <c r="H143" s="1542"/>
      <c r="I143" s="1543"/>
      <c r="J143" s="1544"/>
      <c r="K143" s="1545"/>
    </row>
    <row r="144" spans="1:11" ht="24" customHeight="1" x14ac:dyDescent="0.15">
      <c r="A144" s="3191"/>
      <c r="B144" s="3192"/>
      <c r="C144" s="1546" t="s">
        <v>55</v>
      </c>
      <c r="D144" s="1547">
        <v>287.42</v>
      </c>
      <c r="E144" s="1548"/>
      <c r="F144" s="1549"/>
      <c r="G144" s="1550"/>
      <c r="H144" s="1551"/>
      <c r="I144" s="1552"/>
      <c r="J144" s="1553"/>
      <c r="K144" s="1554"/>
    </row>
    <row r="145" spans="1:11" ht="24" customHeight="1" x14ac:dyDescent="0.15">
      <c r="A145" s="3191"/>
      <c r="B145" s="3192"/>
      <c r="C145" s="1555" t="s">
        <v>56</v>
      </c>
      <c r="D145" s="30">
        <f>D144-D143</f>
        <v>0.35000000000002274</v>
      </c>
      <c r="E145" s="1556"/>
      <c r="F145" s="1557"/>
      <c r="G145" s="1558"/>
      <c r="H145" s="1559"/>
      <c r="I145" s="1560"/>
      <c r="J145" s="1561"/>
      <c r="K145" s="1562"/>
    </row>
    <row r="146" spans="1:11" ht="24" customHeight="1" x14ac:dyDescent="0.15">
      <c r="A146" s="3191"/>
      <c r="B146" s="3192"/>
      <c r="C146" s="1563" t="s">
        <v>57</v>
      </c>
      <c r="D146" s="519">
        <f>IF(D143=0,0,D144/D143-1)*100</f>
        <v>0.12192148256524593</v>
      </c>
      <c r="E146" s="1564" t="s">
        <v>19</v>
      </c>
      <c r="F146" s="1565">
        <v>0</v>
      </c>
      <c r="G146" s="1566">
        <v>20</v>
      </c>
      <c r="H146" s="1567" t="s">
        <v>20</v>
      </c>
      <c r="I146" s="4"/>
      <c r="J146" s="4"/>
      <c r="K146" s="4"/>
    </row>
    <row r="147" spans="1:11" ht="24" customHeight="1" x14ac:dyDescent="0.15">
      <c r="A147" s="3191" t="s">
        <v>177</v>
      </c>
      <c r="B147" s="3192" t="s">
        <v>178</v>
      </c>
      <c r="C147" s="1568" t="s">
        <v>23</v>
      </c>
      <c r="D147" s="1569">
        <v>100</v>
      </c>
      <c r="E147" s="1570"/>
      <c r="F147" s="1571"/>
      <c r="G147" s="1572"/>
      <c r="H147" s="1573"/>
      <c r="I147" s="1574"/>
      <c r="J147" s="1575"/>
      <c r="K147" s="1576"/>
    </row>
    <row r="148" spans="1:11" ht="24" customHeight="1" x14ac:dyDescent="0.15">
      <c r="A148" s="3191"/>
      <c r="B148" s="3192"/>
      <c r="C148" s="1577" t="s">
        <v>55</v>
      </c>
      <c r="D148" s="1578">
        <v>100</v>
      </c>
      <c r="E148" s="1579"/>
      <c r="F148" s="1580"/>
      <c r="G148" s="1581"/>
      <c r="H148" s="1582"/>
      <c r="I148" s="1583"/>
      <c r="J148" s="1584"/>
      <c r="K148" s="1585"/>
    </row>
    <row r="149" spans="1:11" ht="24" customHeight="1" x14ac:dyDescent="0.15">
      <c r="A149" s="3191"/>
      <c r="B149" s="3192"/>
      <c r="C149" s="1586" t="s">
        <v>56</v>
      </c>
      <c r="D149" s="30">
        <f>D148-D147</f>
        <v>0</v>
      </c>
      <c r="E149" s="1587"/>
      <c r="F149" s="1588"/>
      <c r="G149" s="1589"/>
      <c r="H149" s="1590"/>
      <c r="I149" s="1591"/>
      <c r="J149" s="1592"/>
      <c r="K149" s="1593"/>
    </row>
    <row r="150" spans="1:11" ht="24" customHeight="1" x14ac:dyDescent="0.15">
      <c r="A150" s="3191"/>
      <c r="B150" s="3192"/>
      <c r="C150" s="1594" t="s">
        <v>57</v>
      </c>
      <c r="D150" s="519">
        <f>IF(D147=0,0,D148/D147-1)*100</f>
        <v>0</v>
      </c>
      <c r="E150" s="1595" t="s">
        <v>19</v>
      </c>
      <c r="F150" s="1596">
        <v>0</v>
      </c>
      <c r="G150" s="1597">
        <v>20</v>
      </c>
      <c r="H150" s="1598" t="s">
        <v>20</v>
      </c>
      <c r="I150" s="4"/>
      <c r="J150" s="4"/>
      <c r="K150" s="4"/>
    </row>
    <row r="151" spans="1:11" ht="24" customHeight="1" x14ac:dyDescent="0.15">
      <c r="A151" s="3191" t="s">
        <v>179</v>
      </c>
      <c r="B151" s="3192" t="s">
        <v>180</v>
      </c>
      <c r="C151" s="1599" t="s">
        <v>23</v>
      </c>
      <c r="D151" s="1600">
        <v>129.5</v>
      </c>
      <c r="E151" s="1601"/>
      <c r="F151" s="1602"/>
      <c r="G151" s="1603"/>
      <c r="H151" s="1604"/>
      <c r="I151" s="1605"/>
      <c r="J151" s="1606"/>
      <c r="K151" s="1607"/>
    </row>
    <row r="152" spans="1:11" ht="24" customHeight="1" x14ac:dyDescent="0.15">
      <c r="A152" s="3191"/>
      <c r="B152" s="3192"/>
      <c r="C152" s="1608" t="s">
        <v>55</v>
      </c>
      <c r="D152" s="1609">
        <v>148.27000000000001</v>
      </c>
      <c r="E152" s="1610"/>
      <c r="F152" s="1611"/>
      <c r="G152" s="1612"/>
      <c r="H152" s="1613"/>
      <c r="I152" s="1614"/>
      <c r="J152" s="1615"/>
      <c r="K152" s="1616"/>
    </row>
    <row r="153" spans="1:11" ht="24" customHeight="1" x14ac:dyDescent="0.15">
      <c r="A153" s="3191"/>
      <c r="B153" s="3192"/>
      <c r="C153" s="1617" t="s">
        <v>56</v>
      </c>
      <c r="D153" s="30">
        <f>D152-D151</f>
        <v>18.77000000000001</v>
      </c>
      <c r="E153" s="1618"/>
      <c r="F153" s="1619"/>
      <c r="G153" s="1620"/>
      <c r="H153" s="1621"/>
      <c r="I153" s="1622"/>
      <c r="J153" s="1623"/>
      <c r="K153" s="1624"/>
    </row>
    <row r="154" spans="1:11" ht="24" customHeight="1" x14ac:dyDescent="0.15">
      <c r="A154" s="3191"/>
      <c r="B154" s="3192"/>
      <c r="C154" s="1625" t="s">
        <v>57</v>
      </c>
      <c r="D154" s="519">
        <f>IF(D151=0,0,D152/D151-1)*100</f>
        <v>14.494208494208504</v>
      </c>
      <c r="E154" s="1626" t="s">
        <v>19</v>
      </c>
      <c r="F154" s="1627">
        <v>0</v>
      </c>
      <c r="G154" s="1628">
        <v>20</v>
      </c>
      <c r="H154" s="1629" t="s">
        <v>20</v>
      </c>
      <c r="I154" s="4"/>
      <c r="J154" s="4"/>
      <c r="K154" s="4"/>
    </row>
    <row r="155" spans="1:11" ht="24" customHeight="1" x14ac:dyDescent="0.15">
      <c r="A155" s="3191" t="s">
        <v>181</v>
      </c>
      <c r="B155" s="3192" t="s">
        <v>182</v>
      </c>
      <c r="C155" s="1630" t="s">
        <v>23</v>
      </c>
      <c r="D155" s="1631">
        <v>42.8</v>
      </c>
      <c r="E155" s="1632"/>
      <c r="F155" s="1633"/>
      <c r="G155" s="1634"/>
      <c r="H155" s="1635"/>
      <c r="I155" s="1636"/>
      <c r="J155" s="1637"/>
      <c r="K155" s="1638"/>
    </row>
    <row r="156" spans="1:11" ht="24" customHeight="1" x14ac:dyDescent="0.15">
      <c r="A156" s="3191"/>
      <c r="B156" s="3192"/>
      <c r="C156" s="1639" t="s">
        <v>55</v>
      </c>
      <c r="D156" s="1640">
        <v>46.82</v>
      </c>
      <c r="E156" s="1641"/>
      <c r="F156" s="1642"/>
      <c r="G156" s="1643"/>
      <c r="H156" s="1644"/>
      <c r="I156" s="1645"/>
      <c r="J156" s="1646"/>
      <c r="K156" s="1647"/>
    </row>
    <row r="157" spans="1:11" ht="24" customHeight="1" x14ac:dyDescent="0.15">
      <c r="A157" s="3191"/>
      <c r="B157" s="3192"/>
      <c r="C157" s="1648" t="s">
        <v>56</v>
      </c>
      <c r="D157" s="30">
        <f>D156-D155</f>
        <v>4.0200000000000031</v>
      </c>
      <c r="E157" s="1649"/>
      <c r="F157" s="1650"/>
      <c r="G157" s="1651"/>
      <c r="H157" s="1652"/>
      <c r="I157" s="1653"/>
      <c r="J157" s="1654"/>
      <c r="K157" s="1655"/>
    </row>
    <row r="158" spans="1:11" ht="24" customHeight="1" x14ac:dyDescent="0.15">
      <c r="A158" s="3191"/>
      <c r="B158" s="3192"/>
      <c r="C158" s="1656" t="s">
        <v>57</v>
      </c>
      <c r="D158" s="30">
        <f>IF(D155=0,0,D156/D155-1)*100</f>
        <v>9.392523364485994</v>
      </c>
      <c r="E158" s="1657" t="s">
        <v>19</v>
      </c>
      <c r="F158" s="1658">
        <v>0</v>
      </c>
      <c r="G158" s="1659">
        <v>20</v>
      </c>
      <c r="H158" s="1660" t="s">
        <v>20</v>
      </c>
      <c r="I158" s="4"/>
      <c r="J158" s="4"/>
      <c r="K158" s="4"/>
    </row>
    <row r="159" spans="1:11" ht="24" customHeight="1" x14ac:dyDescent="0.15">
      <c r="A159" s="3169" t="s">
        <v>183</v>
      </c>
      <c r="B159" s="3169"/>
      <c r="C159" s="3170"/>
      <c r="D159" s="3193"/>
      <c r="E159" s="3193"/>
      <c r="F159" s="3193"/>
      <c r="G159" s="3193"/>
      <c r="H159" s="3171"/>
      <c r="I159" s="3193"/>
      <c r="J159" s="1661"/>
      <c r="K159" s="1662"/>
    </row>
    <row r="160" spans="1:11" ht="24" customHeight="1" x14ac:dyDescent="0.15">
      <c r="A160" s="3191" t="s">
        <v>184</v>
      </c>
      <c r="B160" s="3191" t="s">
        <v>185</v>
      </c>
      <c r="C160" s="1663" t="s">
        <v>23</v>
      </c>
      <c r="D160" s="30">
        <f>IF(D123-D127=0,0,D15/(D123-D127))</f>
        <v>308.33886037455449</v>
      </c>
      <c r="E160" s="1664" t="s">
        <v>19</v>
      </c>
      <c r="F160" s="1665">
        <f>D143*0.9</f>
        <v>258.363</v>
      </c>
      <c r="G160" s="1666">
        <f>D143*1.1</f>
        <v>315.77700000000004</v>
      </c>
      <c r="H160" s="1667" t="s">
        <v>20</v>
      </c>
      <c r="I160" s="4"/>
      <c r="J160" s="4"/>
      <c r="K160" s="4"/>
    </row>
    <row r="161" spans="1:11" ht="24" customHeight="1" x14ac:dyDescent="0.15">
      <c r="A161" s="3191"/>
      <c r="B161" s="3191"/>
      <c r="C161" s="1668" t="s">
        <v>55</v>
      </c>
      <c r="D161" s="30">
        <f>IF(D124-D128=0,0,D16/(D124-D128))</f>
        <v>313.37872804031048</v>
      </c>
      <c r="E161" s="1669" t="s">
        <v>19</v>
      </c>
      <c r="F161" s="1670">
        <f>D144*0.9</f>
        <v>258.678</v>
      </c>
      <c r="G161" s="1671">
        <f>D144*1.1</f>
        <v>316.16200000000003</v>
      </c>
      <c r="H161" s="1672" t="s">
        <v>20</v>
      </c>
      <c r="I161" s="4"/>
      <c r="J161" s="4"/>
      <c r="K161" s="4"/>
    </row>
    <row r="162" spans="1:11" ht="24" customHeight="1" x14ac:dyDescent="0.15">
      <c r="A162" s="3191"/>
      <c r="B162" s="3191"/>
      <c r="C162" s="1673" t="s">
        <v>56</v>
      </c>
      <c r="D162" s="30">
        <f>D161-D160</f>
        <v>5.0398676657559918</v>
      </c>
      <c r="E162" s="1674"/>
      <c r="F162" s="1675"/>
      <c r="G162" s="1676"/>
      <c r="H162" s="1677"/>
      <c r="I162" s="1678"/>
      <c r="J162" s="1679"/>
      <c r="K162" s="1680"/>
    </row>
    <row r="163" spans="1:11" ht="24" customHeight="1" x14ac:dyDescent="0.15">
      <c r="A163" s="3191" t="s">
        <v>186</v>
      </c>
      <c r="B163" s="3191" t="s">
        <v>187</v>
      </c>
      <c r="C163" s="1681" t="s">
        <v>23</v>
      </c>
      <c r="D163" s="30">
        <f>IF(D127=0,0,D19/D127)</f>
        <v>100</v>
      </c>
      <c r="E163" s="1682" t="s">
        <v>19</v>
      </c>
      <c r="F163" s="1683">
        <v>100</v>
      </c>
      <c r="G163" s="1684">
        <v>500</v>
      </c>
      <c r="H163" s="1685" t="s">
        <v>20</v>
      </c>
      <c r="I163" s="4"/>
      <c r="J163" s="4"/>
      <c r="K163" s="4"/>
    </row>
    <row r="164" spans="1:11" ht="24" customHeight="1" x14ac:dyDescent="0.15">
      <c r="A164" s="3191"/>
      <c r="B164" s="3191"/>
      <c r="C164" s="1686" t="s">
        <v>55</v>
      </c>
      <c r="D164" s="30">
        <f>IF(D128=0,0,D20/D128)</f>
        <v>100</v>
      </c>
      <c r="E164" s="1687" t="s">
        <v>19</v>
      </c>
      <c r="F164" s="1688">
        <v>100</v>
      </c>
      <c r="G164" s="1689">
        <v>500</v>
      </c>
      <c r="H164" s="1690" t="s">
        <v>20</v>
      </c>
      <c r="I164" s="4"/>
      <c r="J164" s="4"/>
      <c r="K164" s="4"/>
    </row>
    <row r="165" spans="1:11" ht="24" customHeight="1" x14ac:dyDescent="0.15">
      <c r="A165" s="3191" t="s">
        <v>188</v>
      </c>
      <c r="B165" s="3191" t="s">
        <v>189</v>
      </c>
      <c r="C165" s="1691" t="s">
        <v>23</v>
      </c>
      <c r="D165" s="30">
        <f>IF(D131=0,0,D23/D131)</f>
        <v>2967.5090252707582</v>
      </c>
      <c r="E165" s="1692" t="s">
        <v>19</v>
      </c>
      <c r="F165" s="1693">
        <v>1000</v>
      </c>
      <c r="G165" s="1694">
        <v>150000</v>
      </c>
      <c r="H165" s="1695" t="s">
        <v>20</v>
      </c>
      <c r="I165" s="4"/>
      <c r="J165" s="4"/>
      <c r="K165" s="4"/>
    </row>
    <row r="166" spans="1:11" ht="24" customHeight="1" x14ac:dyDescent="0.15">
      <c r="A166" s="3191"/>
      <c r="B166" s="3191"/>
      <c r="C166" s="1696" t="s">
        <v>55</v>
      </c>
      <c r="D166" s="30">
        <f>IF(D132=0,0,D24/D132)</f>
        <v>2590</v>
      </c>
      <c r="E166" s="1697" t="s">
        <v>19</v>
      </c>
      <c r="F166" s="1698">
        <v>1000</v>
      </c>
      <c r="G166" s="1699">
        <v>150000</v>
      </c>
      <c r="H166" s="1700" t="s">
        <v>20</v>
      </c>
      <c r="I166" s="4"/>
      <c r="J166" s="4"/>
      <c r="K166" s="4"/>
    </row>
    <row r="167" spans="1:11" ht="24" customHeight="1" x14ac:dyDescent="0.15">
      <c r="A167" s="3191" t="s">
        <v>190</v>
      </c>
      <c r="B167" s="3191" t="s">
        <v>191</v>
      </c>
      <c r="C167" s="1701" t="s">
        <v>23</v>
      </c>
      <c r="D167" s="30">
        <f>IF(D135=0,0,D31/D135)/12</f>
        <v>130.14476271251783</v>
      </c>
      <c r="E167" s="1702" t="s">
        <v>19</v>
      </c>
      <c r="F167" s="1703">
        <f>IF(D151&lt;=108,98,D151*0.9)</f>
        <v>116.55</v>
      </c>
      <c r="G167" s="1704">
        <f>D151*1.1</f>
        <v>142.45000000000002</v>
      </c>
      <c r="H167" s="1705" t="s">
        <v>20</v>
      </c>
      <c r="I167" s="4"/>
      <c r="J167" s="4"/>
      <c r="K167" s="4"/>
    </row>
    <row r="168" spans="1:11" ht="24" customHeight="1" x14ac:dyDescent="0.15">
      <c r="A168" s="3191"/>
      <c r="B168" s="3191"/>
      <c r="C168" s="1706" t="s">
        <v>55</v>
      </c>
      <c r="D168" s="30">
        <f>IF(D136=0,0,D32/D136)/12</f>
        <v>148.28728189412288</v>
      </c>
      <c r="E168" s="1707" t="s">
        <v>19</v>
      </c>
      <c r="F168" s="1708">
        <f>IF(D152&lt;=114,103,D152*0.9)</f>
        <v>133.44300000000001</v>
      </c>
      <c r="G168" s="1709">
        <f>D152*1.1</f>
        <v>163.09700000000004</v>
      </c>
      <c r="H168" s="1710" t="s">
        <v>20</v>
      </c>
      <c r="I168" s="4"/>
      <c r="J168" s="4"/>
      <c r="K168" s="4"/>
    </row>
    <row r="169" spans="1:11" ht="24" customHeight="1" x14ac:dyDescent="0.15">
      <c r="A169" s="3191"/>
      <c r="B169" s="3191"/>
      <c r="C169" s="1711" t="s">
        <v>57</v>
      </c>
      <c r="D169" s="30">
        <f>IF(D167=0,0,(D168-D167)/D167)*100</f>
        <v>13.940260678549791</v>
      </c>
      <c r="E169" s="1712" t="s">
        <v>19</v>
      </c>
      <c r="F169" s="1713">
        <v>0</v>
      </c>
      <c r="G169" s="1714">
        <v>15</v>
      </c>
      <c r="H169" s="1715" t="s">
        <v>20</v>
      </c>
      <c r="I169" s="3"/>
      <c r="J169" s="3"/>
      <c r="K169" s="3"/>
    </row>
    <row r="170" spans="1:11" ht="24" customHeight="1" x14ac:dyDescent="0.15">
      <c r="A170" s="3191" t="s">
        <v>192</v>
      </c>
      <c r="B170" s="3191" t="s">
        <v>193</v>
      </c>
      <c r="C170" s="1716" t="s">
        <v>23</v>
      </c>
      <c r="D170" s="30">
        <f>D174+D178</f>
        <v>142.23729858970449</v>
      </c>
      <c r="E170" s="1717"/>
      <c r="F170" s="1718"/>
      <c r="G170" s="1719"/>
      <c r="H170" s="1720"/>
      <c r="I170" s="1721"/>
      <c r="J170" s="1722"/>
      <c r="K170" s="1723"/>
    </row>
    <row r="171" spans="1:11" ht="24" customHeight="1" x14ac:dyDescent="0.15">
      <c r="A171" s="3191"/>
      <c r="B171" s="3191"/>
      <c r="C171" s="1724" t="s">
        <v>55</v>
      </c>
      <c r="D171" s="30">
        <f>D175+D179</f>
        <v>161.48230236512597</v>
      </c>
      <c r="E171" s="1725"/>
      <c r="F171" s="1726"/>
      <c r="G171" s="1727"/>
      <c r="H171" s="1728"/>
      <c r="I171" s="1729"/>
      <c r="J171" s="1730"/>
      <c r="K171" s="1731"/>
    </row>
    <row r="172" spans="1:11" ht="24" customHeight="1" x14ac:dyDescent="0.15">
      <c r="A172" s="3191"/>
      <c r="B172" s="3191"/>
      <c r="C172" s="1732" t="s">
        <v>56</v>
      </c>
      <c r="D172" s="30">
        <f>D171-D170</f>
        <v>19.24500377542148</v>
      </c>
      <c r="E172" s="1733"/>
      <c r="F172" s="1734"/>
      <c r="G172" s="1735"/>
      <c r="H172" s="1736"/>
      <c r="I172" s="1737"/>
      <c r="J172" s="1738"/>
      <c r="K172" s="1739"/>
    </row>
    <row r="173" spans="1:11" ht="24" customHeight="1" x14ac:dyDescent="0.15">
      <c r="A173" s="3190"/>
      <c r="B173" s="3190"/>
      <c r="C173" s="1740" t="s">
        <v>57</v>
      </c>
      <c r="D173" s="519">
        <f>IF(D170=0,0,D172/D170)*100</f>
        <v>13.530209000197143</v>
      </c>
      <c r="E173" s="1741" t="s">
        <v>19</v>
      </c>
      <c r="F173" s="1742">
        <v>0</v>
      </c>
      <c r="G173" s="1743">
        <v>15</v>
      </c>
      <c r="H173" s="1744" t="s">
        <v>20</v>
      </c>
      <c r="I173" s="3"/>
      <c r="J173" s="3"/>
      <c r="K173" s="3"/>
    </row>
    <row r="174" spans="1:11" ht="24" customHeight="1" x14ac:dyDescent="0.15">
      <c r="A174" s="3189" t="s">
        <v>194</v>
      </c>
      <c r="B174" s="3189" t="s">
        <v>195</v>
      </c>
      <c r="C174" s="1745" t="s">
        <v>23</v>
      </c>
      <c r="D174" s="525">
        <f>IF(D135=0,0,D73/D135)/12</f>
        <v>129.5</v>
      </c>
      <c r="E174" s="1746" t="s">
        <v>19</v>
      </c>
      <c r="F174" s="1747">
        <f>IF(D151&lt;=125,113,D151*0.9)</f>
        <v>116.55</v>
      </c>
      <c r="G174" s="1748">
        <f>D151*1.1</f>
        <v>142.45000000000002</v>
      </c>
      <c r="H174" s="1749" t="s">
        <v>20</v>
      </c>
      <c r="I174" s="8"/>
      <c r="J174" s="8"/>
      <c r="K174" s="8"/>
    </row>
    <row r="175" spans="1:11" ht="24" customHeight="1" x14ac:dyDescent="0.15">
      <c r="A175" s="3191"/>
      <c r="B175" s="3191"/>
      <c r="C175" s="1750" t="s">
        <v>55</v>
      </c>
      <c r="D175" s="30">
        <f>IF(D136=0,0,D74/D136)/12</f>
        <v>148.26999999999998</v>
      </c>
      <c r="E175" s="1751" t="s">
        <v>19</v>
      </c>
      <c r="F175" s="1752">
        <f>IF(D152&lt;=136,123,D152*0.9)</f>
        <v>133.44300000000001</v>
      </c>
      <c r="G175" s="1753">
        <f>D152*1.1</f>
        <v>163.09700000000004</v>
      </c>
      <c r="H175" s="1754" t="s">
        <v>20</v>
      </c>
      <c r="I175" s="4"/>
      <c r="J175" s="4"/>
      <c r="K175" s="4"/>
    </row>
    <row r="176" spans="1:11" ht="24" customHeight="1" x14ac:dyDescent="0.15">
      <c r="A176" s="3191"/>
      <c r="B176" s="3191"/>
      <c r="C176" s="1755" t="s">
        <v>56</v>
      </c>
      <c r="D176" s="30">
        <f>D175-D174</f>
        <v>18.769999999999982</v>
      </c>
      <c r="E176" s="1756"/>
      <c r="F176" s="1757"/>
      <c r="G176" s="1758"/>
      <c r="H176" s="1759"/>
      <c r="I176" s="1760"/>
      <c r="J176" s="1761"/>
      <c r="K176" s="1762"/>
    </row>
    <row r="177" spans="1:11" ht="24" customHeight="1" x14ac:dyDescent="0.15">
      <c r="A177" s="3190"/>
      <c r="B177" s="3190"/>
      <c r="C177" s="1763" t="s">
        <v>57</v>
      </c>
      <c r="D177" s="30">
        <f>IF(D174=0,0,D176/D174)*100</f>
        <v>14.494208494208479</v>
      </c>
      <c r="E177" s="1764" t="s">
        <v>19</v>
      </c>
      <c r="F177" s="1765">
        <v>0</v>
      </c>
      <c r="G177" s="1766">
        <v>15</v>
      </c>
      <c r="H177" s="1767" t="s">
        <v>20</v>
      </c>
      <c r="I177" s="3"/>
      <c r="J177" s="3"/>
      <c r="K177" s="3"/>
    </row>
    <row r="178" spans="1:11" ht="24" customHeight="1" x14ac:dyDescent="0.15">
      <c r="A178" s="3185" t="s">
        <v>196</v>
      </c>
      <c r="B178" s="3187" t="s">
        <v>197</v>
      </c>
      <c r="C178" s="1768" t="s">
        <v>23</v>
      </c>
      <c r="D178" s="30">
        <f>IF(D139=0,0,(D77-D81)/D139/12)</f>
        <v>12.737298589704503</v>
      </c>
      <c r="E178" s="1769"/>
      <c r="F178" s="1770"/>
      <c r="G178" s="1771"/>
      <c r="H178" s="1772"/>
      <c r="I178" s="1773"/>
      <c r="J178" s="1774"/>
      <c r="K178" s="1775"/>
    </row>
    <row r="179" spans="1:11" ht="24" customHeight="1" x14ac:dyDescent="0.15">
      <c r="A179" s="3186"/>
      <c r="B179" s="3188"/>
      <c r="C179" s="1776" t="s">
        <v>55</v>
      </c>
      <c r="D179" s="30">
        <f>IF(D140=0,0,(D78-D82)/D140/12)</f>
        <v>13.212302365125986</v>
      </c>
      <c r="E179" s="1777"/>
      <c r="F179" s="1778"/>
      <c r="G179" s="1779"/>
      <c r="H179" s="1780"/>
      <c r="I179" s="1781"/>
      <c r="J179" s="1782"/>
      <c r="K179" s="1783"/>
    </row>
    <row r="180" spans="1:11" ht="24" customHeight="1" x14ac:dyDescent="0.15">
      <c r="A180" s="3186"/>
      <c r="B180" s="3188"/>
      <c r="C180" s="1784" t="s">
        <v>56</v>
      </c>
      <c r="D180" s="30">
        <f>D179-D178</f>
        <v>0.47500377542148264</v>
      </c>
      <c r="E180" s="1785"/>
      <c r="F180" s="1786"/>
      <c r="G180" s="1787"/>
      <c r="H180" s="1788"/>
      <c r="I180" s="1789"/>
      <c r="J180" s="1790"/>
      <c r="K180" s="1791"/>
    </row>
    <row r="181" spans="1:11" ht="24" customHeight="1" x14ac:dyDescent="0.15">
      <c r="A181" s="3186"/>
      <c r="B181" s="3188"/>
      <c r="C181" s="1792" t="s">
        <v>57</v>
      </c>
      <c r="D181" s="519">
        <f>IF(D178=0,0,D180/D178)*100</f>
        <v>3.729234830103032</v>
      </c>
      <c r="E181" s="1793" t="s">
        <v>19</v>
      </c>
      <c r="F181" s="1794">
        <v>0</v>
      </c>
      <c r="G181" s="1795">
        <v>15</v>
      </c>
      <c r="H181" s="1796" t="s">
        <v>20</v>
      </c>
      <c r="I181" s="2"/>
      <c r="J181" s="2"/>
      <c r="K181" s="2"/>
    </row>
    <row r="182" spans="1:11" ht="24" customHeight="1" x14ac:dyDescent="0.15">
      <c r="A182" s="3189" t="s">
        <v>198</v>
      </c>
      <c r="B182" s="3189" t="s">
        <v>199</v>
      </c>
      <c r="C182" s="1797" t="s">
        <v>23</v>
      </c>
      <c r="D182" s="525">
        <f>D174-D151</f>
        <v>0</v>
      </c>
      <c r="E182" s="1798" t="s">
        <v>19</v>
      </c>
      <c r="F182" s="1799">
        <v>-10</v>
      </c>
      <c r="G182" s="1800">
        <v>10</v>
      </c>
      <c r="H182" s="1801" t="s">
        <v>20</v>
      </c>
      <c r="I182" s="2"/>
      <c r="J182" s="2"/>
      <c r="K182" s="2"/>
    </row>
    <row r="183" spans="1:11" ht="24" customHeight="1" x14ac:dyDescent="0.15">
      <c r="A183" s="3190"/>
      <c r="B183" s="3190"/>
      <c r="C183" s="1802" t="s">
        <v>55</v>
      </c>
      <c r="D183" s="519">
        <f>D175-D152</f>
        <v>0</v>
      </c>
      <c r="E183" s="1803" t="s">
        <v>19</v>
      </c>
      <c r="F183" s="1804">
        <v>-10</v>
      </c>
      <c r="G183" s="1805">
        <v>10</v>
      </c>
      <c r="H183" s="1806" t="s">
        <v>20</v>
      </c>
      <c r="I183" s="2"/>
      <c r="J183" s="2"/>
      <c r="K183" s="2"/>
    </row>
    <row r="184" spans="1:11" ht="24" customHeight="1" x14ac:dyDescent="0.15">
      <c r="A184" s="3189" t="s">
        <v>200</v>
      </c>
      <c r="B184" s="3189" t="s">
        <v>201</v>
      </c>
      <c r="C184" s="1807" t="s">
        <v>23</v>
      </c>
      <c r="D184" s="525">
        <f>IF(D73=0,0,D31*100/D73)</f>
        <v>100.49788626449254</v>
      </c>
      <c r="E184" s="1808" t="s">
        <v>19</v>
      </c>
      <c r="F184" s="1809">
        <v>98</v>
      </c>
      <c r="G184" s="1810">
        <v>105</v>
      </c>
      <c r="H184" s="1811" t="s">
        <v>20</v>
      </c>
      <c r="I184" s="8"/>
      <c r="J184" s="8"/>
      <c r="K184" s="8"/>
    </row>
    <row r="185" spans="1:11" ht="24" customHeight="1" x14ac:dyDescent="0.15">
      <c r="A185" s="3190"/>
      <c r="B185" s="3190"/>
      <c r="C185" s="1812" t="s">
        <v>55</v>
      </c>
      <c r="D185" s="519">
        <f>IF(D74=0,0,D32*100/D74)</f>
        <v>100.0116556917265</v>
      </c>
      <c r="E185" s="1813" t="s">
        <v>19</v>
      </c>
      <c r="F185" s="1814">
        <v>98</v>
      </c>
      <c r="G185" s="1815">
        <v>105</v>
      </c>
      <c r="H185" s="1816" t="s">
        <v>20</v>
      </c>
      <c r="I185" s="4"/>
      <c r="J185" s="4"/>
      <c r="K185" s="4"/>
    </row>
  </sheetData>
  <mergeCells count="108">
    <mergeCell ref="A6:I6"/>
    <mergeCell ref="A7:A10"/>
    <mergeCell ref="B7:B10"/>
    <mergeCell ref="A11:A14"/>
    <mergeCell ref="B11:B14"/>
    <mergeCell ref="A1:K1"/>
    <mergeCell ref="A4:A5"/>
    <mergeCell ref="B4:B5"/>
    <mergeCell ref="C4:C5"/>
    <mergeCell ref="D4:D5"/>
    <mergeCell ref="E4:E5"/>
    <mergeCell ref="F4:G4"/>
    <mergeCell ref="H4:H5"/>
    <mergeCell ref="I4:I5"/>
    <mergeCell ref="J4:J5"/>
    <mergeCell ref="K4:K5"/>
    <mergeCell ref="A27:A30"/>
    <mergeCell ref="B27:B30"/>
    <mergeCell ref="A31:A34"/>
    <mergeCell ref="B31:B34"/>
    <mergeCell ref="A35:A38"/>
    <mergeCell ref="B35:B38"/>
    <mergeCell ref="A15:A18"/>
    <mergeCell ref="B15:B18"/>
    <mergeCell ref="A19:A22"/>
    <mergeCell ref="B19:B22"/>
    <mergeCell ref="A23:A26"/>
    <mergeCell ref="B23:B26"/>
    <mergeCell ref="A53:A56"/>
    <mergeCell ref="B53:B56"/>
    <mergeCell ref="A57:A59"/>
    <mergeCell ref="B57:B59"/>
    <mergeCell ref="A60:A63"/>
    <mergeCell ref="B60:B63"/>
    <mergeCell ref="A39:A42"/>
    <mergeCell ref="B39:B42"/>
    <mergeCell ref="A43:A48"/>
    <mergeCell ref="B43:B48"/>
    <mergeCell ref="A49:A52"/>
    <mergeCell ref="B49:B52"/>
    <mergeCell ref="A73:A76"/>
    <mergeCell ref="B73:B76"/>
    <mergeCell ref="A77:A80"/>
    <mergeCell ref="B77:B80"/>
    <mergeCell ref="A81:A84"/>
    <mergeCell ref="B81:B84"/>
    <mergeCell ref="A64:A67"/>
    <mergeCell ref="B64:B67"/>
    <mergeCell ref="A68:I68"/>
    <mergeCell ref="A69:A72"/>
    <mergeCell ref="B69:B72"/>
    <mergeCell ref="A97:I97"/>
    <mergeCell ref="A98:A101"/>
    <mergeCell ref="B98:B101"/>
    <mergeCell ref="A102:A105"/>
    <mergeCell ref="B102:B105"/>
    <mergeCell ref="A85:A88"/>
    <mergeCell ref="B85:B88"/>
    <mergeCell ref="A89:A92"/>
    <mergeCell ref="B89:B92"/>
    <mergeCell ref="A93:A96"/>
    <mergeCell ref="B93:B96"/>
    <mergeCell ref="A118:I118"/>
    <mergeCell ref="A119:A122"/>
    <mergeCell ref="B119:B122"/>
    <mergeCell ref="A123:A126"/>
    <mergeCell ref="B123:B126"/>
    <mergeCell ref="A106:A109"/>
    <mergeCell ref="B106:B109"/>
    <mergeCell ref="A110:A113"/>
    <mergeCell ref="B110:B113"/>
    <mergeCell ref="A114:A117"/>
    <mergeCell ref="B114:B117"/>
    <mergeCell ref="A139:A142"/>
    <mergeCell ref="B139:B142"/>
    <mergeCell ref="A143:A146"/>
    <mergeCell ref="B143:B146"/>
    <mergeCell ref="A147:A150"/>
    <mergeCell ref="B147:B150"/>
    <mergeCell ref="A127:A130"/>
    <mergeCell ref="B127:B130"/>
    <mergeCell ref="A131:A134"/>
    <mergeCell ref="B131:B134"/>
    <mergeCell ref="A135:A138"/>
    <mergeCell ref="B135:B138"/>
    <mergeCell ref="A160:A162"/>
    <mergeCell ref="B160:B162"/>
    <mergeCell ref="A163:A164"/>
    <mergeCell ref="B163:B164"/>
    <mergeCell ref="A165:A166"/>
    <mergeCell ref="B165:B166"/>
    <mergeCell ref="A151:A154"/>
    <mergeCell ref="B151:B154"/>
    <mergeCell ref="A155:A158"/>
    <mergeCell ref="B155:B158"/>
    <mergeCell ref="A159:I159"/>
    <mergeCell ref="A178:A181"/>
    <mergeCell ref="B178:B181"/>
    <mergeCell ref="A182:A183"/>
    <mergeCell ref="B182:B183"/>
    <mergeCell ref="A184:A185"/>
    <mergeCell ref="B184:B185"/>
    <mergeCell ref="A167:A169"/>
    <mergeCell ref="B167:B169"/>
    <mergeCell ref="A170:A173"/>
    <mergeCell ref="B170:B173"/>
    <mergeCell ref="A174:A177"/>
    <mergeCell ref="B174:B177"/>
  </mergeCells>
  <phoneticPr fontId="11" type="noConversion"/>
  <pageMargins left="1.1811023622047201" right="1.1811023622047201" top="1.1811023622047201" bottom="1.1811023622047201" header="0.51180999999999999" footer="0.51180999999999999"/>
  <pageSetup paperSize="9" pageOrder="overThenDown" orientation="portrait" errors="blank"/>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zoomScaleNormal="100" zoomScalePageLayoutView="60" workbookViewId="0">
      <pane activePane="bottomRight" state="frozen"/>
      <selection sqref="A1:K1"/>
    </sheetView>
  </sheetViews>
  <sheetFormatPr defaultColWidth="8" defaultRowHeight="13.5" x14ac:dyDescent="0.15"/>
  <cols>
    <col min="1" max="1" width="22.75" style="1"/>
    <col min="2" max="2" width="33.375" style="1"/>
    <col min="3" max="3" width="36.375" style="1"/>
    <col min="4" max="4" width="25" style="1"/>
    <col min="5" max="5" width="5.75" style="1"/>
    <col min="6" max="6" width="7.5" style="1"/>
    <col min="7" max="7" width="8.75" style="1"/>
    <col min="8" max="8" width="6.75" style="1"/>
    <col min="9" max="11" width="32" style="1"/>
  </cols>
  <sheetData>
    <row r="1" spans="1:11" ht="30.75" customHeight="1" x14ac:dyDescent="0.15">
      <c r="A1" s="3176" t="s">
        <v>202</v>
      </c>
      <c r="B1" s="3177"/>
      <c r="C1" s="3177"/>
      <c r="D1" s="3177"/>
      <c r="E1" s="3177"/>
      <c r="F1" s="3177"/>
      <c r="G1" s="3177"/>
      <c r="H1" s="3208"/>
      <c r="I1" s="3177"/>
      <c r="J1" s="3177"/>
      <c r="K1" s="3177"/>
    </row>
    <row r="2" spans="1:11" ht="11.25" customHeight="1" x14ac:dyDescent="0.15">
      <c r="A2" s="3179" t="s">
        <v>203</v>
      </c>
      <c r="B2" s="3180"/>
      <c r="C2" s="3180"/>
      <c r="D2" s="3180"/>
      <c r="E2" s="3180"/>
      <c r="F2" s="3180"/>
      <c r="G2" s="3180"/>
      <c r="H2" s="3208"/>
      <c r="I2" s="3180"/>
      <c r="J2" s="3180"/>
      <c r="K2" s="3180"/>
    </row>
    <row r="3" spans="1:11" ht="12.75" customHeight="1" x14ac:dyDescent="0.15">
      <c r="A3" s="1817" t="s">
        <v>0</v>
      </c>
      <c r="B3" s="1818"/>
      <c r="C3" s="1819"/>
      <c r="D3" s="1820"/>
      <c r="E3" s="1821"/>
      <c r="F3" s="1822"/>
      <c r="G3" s="1823"/>
      <c r="H3" s="1824"/>
      <c r="I3" s="1825"/>
      <c r="J3" s="1826"/>
      <c r="K3" s="1827" t="s">
        <v>1</v>
      </c>
    </row>
    <row r="4" spans="1:11" ht="22.5" customHeight="1" x14ac:dyDescent="0.15">
      <c r="A4" s="3181" t="s">
        <v>2</v>
      </c>
      <c r="B4" s="3182" t="s">
        <v>3</v>
      </c>
      <c r="C4" s="3184" t="s">
        <v>4</v>
      </c>
      <c r="D4" s="3184" t="s">
        <v>5</v>
      </c>
      <c r="E4" s="3181" t="s">
        <v>6</v>
      </c>
      <c r="F4" s="3184" t="s">
        <v>7</v>
      </c>
      <c r="G4" s="3184"/>
      <c r="H4" s="3181" t="s">
        <v>8</v>
      </c>
      <c r="I4" s="3184" t="s">
        <v>9</v>
      </c>
      <c r="J4" s="3184" t="s">
        <v>10</v>
      </c>
      <c r="K4" s="3184" t="s">
        <v>11</v>
      </c>
    </row>
    <row r="5" spans="1:11" ht="22.5" customHeight="1" x14ac:dyDescent="0.15">
      <c r="A5" s="3181"/>
      <c r="B5" s="3183"/>
      <c r="C5" s="3184"/>
      <c r="D5" s="3184"/>
      <c r="E5" s="3184"/>
      <c r="F5" s="1828" t="s">
        <v>12</v>
      </c>
      <c r="G5" s="1829" t="s">
        <v>13</v>
      </c>
      <c r="H5" s="3184"/>
      <c r="I5" s="3184"/>
      <c r="J5" s="3184"/>
      <c r="K5" s="3184"/>
    </row>
    <row r="6" spans="1:11" ht="22.5" customHeight="1" x14ac:dyDescent="0.15">
      <c r="A6" s="3169" t="s">
        <v>14</v>
      </c>
      <c r="B6" s="3170"/>
      <c r="C6" s="3170"/>
      <c r="D6" s="3170"/>
      <c r="E6" s="3170"/>
      <c r="F6" s="3170"/>
      <c r="G6" s="3170"/>
      <c r="H6" s="3205"/>
      <c r="I6" s="3170"/>
      <c r="J6" s="1830"/>
      <c r="K6" s="1831"/>
    </row>
    <row r="7" spans="1:11" ht="22.5" customHeight="1" x14ac:dyDescent="0.15">
      <c r="A7" s="3191" t="s">
        <v>84</v>
      </c>
      <c r="B7" s="3200" t="s">
        <v>15</v>
      </c>
      <c r="C7" s="1832" t="s">
        <v>16</v>
      </c>
      <c r="D7" s="30">
        <v>20547293.329999998</v>
      </c>
      <c r="E7" s="1833"/>
      <c r="F7" s="1834"/>
      <c r="G7" s="1835"/>
      <c r="H7" s="1836"/>
      <c r="I7" s="4"/>
      <c r="J7" s="1837"/>
      <c r="K7" s="1838"/>
    </row>
    <row r="8" spans="1:11" ht="22.5" customHeight="1" x14ac:dyDescent="0.15">
      <c r="A8" s="3191"/>
      <c r="B8" s="3201"/>
      <c r="C8" s="1839" t="s">
        <v>17</v>
      </c>
      <c r="D8" s="30">
        <v>20547293.329999998</v>
      </c>
      <c r="E8" s="1840"/>
      <c r="F8" s="1841"/>
      <c r="G8" s="1842"/>
      <c r="H8" s="1843"/>
      <c r="I8" s="4"/>
      <c r="J8" s="1844"/>
      <c r="K8" s="1845"/>
    </row>
    <row r="9" spans="1:11" ht="22.5" customHeight="1" x14ac:dyDescent="0.15">
      <c r="A9" s="3190"/>
      <c r="B9" s="3206"/>
      <c r="C9" s="1846" t="s">
        <v>18</v>
      </c>
      <c r="D9" s="519">
        <f>D8-D7</f>
        <v>0</v>
      </c>
      <c r="E9" s="1847" t="s">
        <v>19</v>
      </c>
      <c r="F9" s="1848">
        <v>0</v>
      </c>
      <c r="G9" s="1849">
        <v>0</v>
      </c>
      <c r="H9" s="1850" t="s">
        <v>20</v>
      </c>
      <c r="I9" s="3"/>
      <c r="J9" s="3"/>
      <c r="K9" s="3"/>
    </row>
    <row r="10" spans="1:11" ht="22.5" customHeight="1" x14ac:dyDescent="0.15">
      <c r="A10" s="3189" t="s">
        <v>21</v>
      </c>
      <c r="B10" s="3207" t="s">
        <v>22</v>
      </c>
      <c r="C10" s="1851" t="s">
        <v>23</v>
      </c>
      <c r="D10" s="525">
        <v>58550000</v>
      </c>
      <c r="E10" s="1852"/>
      <c r="F10" s="1853"/>
      <c r="G10" s="1854"/>
      <c r="H10" s="1855"/>
      <c r="I10" s="8"/>
      <c r="J10" s="1856"/>
      <c r="K10" s="1857"/>
    </row>
    <row r="11" spans="1:11" ht="22.5" customHeight="1" x14ac:dyDescent="0.15">
      <c r="A11" s="3191"/>
      <c r="B11" s="3201"/>
      <c r="C11" s="1858" t="s">
        <v>24</v>
      </c>
      <c r="D11" s="1859">
        <v>58550000</v>
      </c>
      <c r="E11" s="1860"/>
      <c r="F11" s="1861"/>
      <c r="G11" s="1862"/>
      <c r="H11" s="1863"/>
      <c r="I11" s="4"/>
      <c r="J11" s="1864"/>
      <c r="K11" s="1865"/>
    </row>
    <row r="12" spans="1:11" ht="22.5" customHeight="1" x14ac:dyDescent="0.15">
      <c r="A12" s="3191"/>
      <c r="B12" s="3202"/>
      <c r="C12" s="1866" t="s">
        <v>18</v>
      </c>
      <c r="D12" s="30">
        <f>D10-D11</f>
        <v>0</v>
      </c>
      <c r="E12" s="1867" t="s">
        <v>19</v>
      </c>
      <c r="F12" s="1868">
        <v>0</v>
      </c>
      <c r="G12" s="1869">
        <v>0</v>
      </c>
      <c r="H12" s="1870" t="s">
        <v>20</v>
      </c>
      <c r="I12" s="4"/>
      <c r="J12" s="4"/>
      <c r="K12" s="4"/>
    </row>
    <row r="13" spans="1:11" ht="22.5" customHeight="1" x14ac:dyDescent="0.15">
      <c r="A13" s="3169" t="s">
        <v>27</v>
      </c>
      <c r="B13" s="3170"/>
      <c r="C13" s="3170"/>
      <c r="D13" s="3170"/>
      <c r="E13" s="3170"/>
      <c r="F13" s="3170"/>
      <c r="G13" s="3170"/>
      <c r="H13" s="3205"/>
      <c r="I13" s="3170"/>
      <c r="J13" s="1871"/>
      <c r="K13" s="1872"/>
    </row>
    <row r="14" spans="1:11" ht="22.5" customHeight="1" x14ac:dyDescent="0.15">
      <c r="A14" s="3191" t="s">
        <v>28</v>
      </c>
      <c r="B14" s="3200" t="s">
        <v>204</v>
      </c>
      <c r="C14" s="1873" t="s">
        <v>29</v>
      </c>
      <c r="D14" s="30">
        <v>218950000</v>
      </c>
      <c r="E14" s="1874"/>
      <c r="F14" s="1875"/>
      <c r="G14" s="1876"/>
      <c r="H14" s="1877"/>
      <c r="I14" s="4"/>
      <c r="J14" s="1878"/>
      <c r="K14" s="1879"/>
    </row>
    <row r="15" spans="1:11" ht="22.5" customHeight="1" x14ac:dyDescent="0.15">
      <c r="A15" s="3191"/>
      <c r="B15" s="3201"/>
      <c r="C15" s="1880" t="s">
        <v>23</v>
      </c>
      <c r="D15" s="30">
        <v>215000399.52000001</v>
      </c>
      <c r="E15" s="1881"/>
      <c r="F15" s="1882"/>
      <c r="G15" s="1883"/>
      <c r="H15" s="1884"/>
      <c r="I15" s="4"/>
      <c r="J15" s="1885"/>
      <c r="K15" s="1886"/>
    </row>
    <row r="16" spans="1:11" ht="22.5" customHeight="1" x14ac:dyDescent="0.15">
      <c r="A16" s="3191"/>
      <c r="B16" s="3202"/>
      <c r="C16" s="1887" t="s">
        <v>30</v>
      </c>
      <c r="D16" s="30">
        <f>IF(D14=0,0,D15/D14)*100</f>
        <v>98.196117615894039</v>
      </c>
      <c r="E16" s="1888" t="s">
        <v>19</v>
      </c>
      <c r="F16" s="1889">
        <v>95</v>
      </c>
      <c r="G16" s="1890">
        <v>105</v>
      </c>
      <c r="H16" s="1891" t="s">
        <v>20</v>
      </c>
      <c r="I16" s="4"/>
      <c r="J16" s="4"/>
      <c r="K16" s="4"/>
    </row>
    <row r="17" spans="1:11" ht="22.5" customHeight="1" x14ac:dyDescent="0.15">
      <c r="A17" s="3191" t="s">
        <v>31</v>
      </c>
      <c r="B17" s="3200" t="s">
        <v>205</v>
      </c>
      <c r="C17" s="1892" t="s">
        <v>29</v>
      </c>
      <c r="D17" s="30">
        <v>345820000</v>
      </c>
      <c r="E17" s="1893"/>
      <c r="F17" s="1894"/>
      <c r="G17" s="1895"/>
      <c r="H17" s="1896"/>
      <c r="I17" s="4"/>
      <c r="J17" s="1897"/>
      <c r="K17" s="1898"/>
    </row>
    <row r="18" spans="1:11" ht="22.5" customHeight="1" x14ac:dyDescent="0.15">
      <c r="A18" s="3191"/>
      <c r="B18" s="3201"/>
      <c r="C18" s="1899" t="s">
        <v>23</v>
      </c>
      <c r="D18" s="30">
        <v>334150000</v>
      </c>
      <c r="E18" s="1900"/>
      <c r="F18" s="1901"/>
      <c r="G18" s="1902"/>
      <c r="H18" s="1903"/>
      <c r="I18" s="4"/>
      <c r="J18" s="1904"/>
      <c r="K18" s="1905"/>
    </row>
    <row r="19" spans="1:11" ht="22.5" customHeight="1" x14ac:dyDescent="0.15">
      <c r="A19" s="3191"/>
      <c r="B19" s="3202"/>
      <c r="C19" s="1906" t="s">
        <v>30</v>
      </c>
      <c r="D19" s="30">
        <f>IF(D17=0,0,D18/D17)*100</f>
        <v>96.625412064079569</v>
      </c>
      <c r="E19" s="1907" t="s">
        <v>19</v>
      </c>
      <c r="F19" s="1908">
        <v>95</v>
      </c>
      <c r="G19" s="1909">
        <v>105</v>
      </c>
      <c r="H19" s="1910" t="s">
        <v>20</v>
      </c>
      <c r="I19" s="4"/>
      <c r="J19" s="4"/>
      <c r="K19" s="4"/>
    </row>
    <row r="20" spans="1:11" ht="22.5" customHeight="1" x14ac:dyDescent="0.15">
      <c r="A20" s="3191" t="s">
        <v>32</v>
      </c>
      <c r="B20" s="3200" t="s">
        <v>206</v>
      </c>
      <c r="C20" s="1911" t="s">
        <v>29</v>
      </c>
      <c r="D20" s="30">
        <v>561377816.63999999</v>
      </c>
      <c r="E20" s="1912"/>
      <c r="F20" s="1913"/>
      <c r="G20" s="1914"/>
      <c r="H20" s="1915"/>
      <c r="I20" s="4"/>
      <c r="J20" s="1916"/>
      <c r="K20" s="1917"/>
    </row>
    <row r="21" spans="1:11" ht="22.5" customHeight="1" x14ac:dyDescent="0.15">
      <c r="A21" s="3191"/>
      <c r="B21" s="3201"/>
      <c r="C21" s="1918" t="s">
        <v>23</v>
      </c>
      <c r="D21" s="30">
        <v>560000000</v>
      </c>
      <c r="E21" s="1919"/>
      <c r="F21" s="1920"/>
      <c r="G21" s="1921"/>
      <c r="H21" s="1922"/>
      <c r="I21" s="4"/>
      <c r="J21" s="1923"/>
      <c r="K21" s="1924"/>
    </row>
    <row r="22" spans="1:11" ht="22.5" customHeight="1" x14ac:dyDescent="0.15">
      <c r="A22" s="3191"/>
      <c r="B22" s="3202"/>
      <c r="C22" s="1925" t="s">
        <v>30</v>
      </c>
      <c r="D22" s="30">
        <f>IF(D20=0,0,D21/D20)*100</f>
        <v>99.754565178893856</v>
      </c>
      <c r="E22" s="1926" t="s">
        <v>19</v>
      </c>
      <c r="F22" s="1927">
        <v>95</v>
      </c>
      <c r="G22" s="1928">
        <v>105</v>
      </c>
      <c r="H22" s="1929" t="s">
        <v>20</v>
      </c>
      <c r="I22" s="4"/>
      <c r="J22" s="4"/>
      <c r="K22" s="4"/>
    </row>
    <row r="23" spans="1:11" ht="22.5" customHeight="1" x14ac:dyDescent="0.15">
      <c r="A23" s="3169" t="s">
        <v>33</v>
      </c>
      <c r="B23" s="3170"/>
      <c r="C23" s="3170"/>
      <c r="D23" s="3170"/>
      <c r="E23" s="3170"/>
      <c r="F23" s="3170"/>
      <c r="G23" s="3170"/>
      <c r="H23" s="3205"/>
      <c r="I23" s="3170"/>
      <c r="J23" s="1930"/>
      <c r="K23" s="1931"/>
    </row>
    <row r="24" spans="1:11" ht="22.5" customHeight="1" x14ac:dyDescent="0.15">
      <c r="A24" s="3191" t="s">
        <v>34</v>
      </c>
      <c r="B24" s="3200" t="s">
        <v>204</v>
      </c>
      <c r="C24" s="1932" t="s">
        <v>35</v>
      </c>
      <c r="D24" s="30">
        <v>158716754.30000001</v>
      </c>
      <c r="E24" s="1933"/>
      <c r="F24" s="1934"/>
      <c r="G24" s="1935"/>
      <c r="H24" s="1936"/>
      <c r="I24" s="4"/>
      <c r="J24" s="1937"/>
      <c r="K24" s="1938"/>
    </row>
    <row r="25" spans="1:11" ht="22.5" customHeight="1" x14ac:dyDescent="0.15">
      <c r="A25" s="3191"/>
      <c r="B25" s="3201"/>
      <c r="C25" s="1939" t="s">
        <v>23</v>
      </c>
      <c r="D25" s="30">
        <v>215000399.52000001</v>
      </c>
      <c r="E25" s="1940"/>
      <c r="F25" s="1941"/>
      <c r="G25" s="1942"/>
      <c r="H25" s="1943"/>
      <c r="I25" s="4"/>
      <c r="J25" s="1944"/>
      <c r="K25" s="1945"/>
    </row>
    <row r="26" spans="1:11" ht="22.5" customHeight="1" x14ac:dyDescent="0.15">
      <c r="A26" s="3191"/>
      <c r="B26" s="3202"/>
      <c r="C26" s="1946" t="s">
        <v>36</v>
      </c>
      <c r="D26" s="30">
        <f>IF(D25=0,0,D24/D25)*100</f>
        <v>73.821609008329162</v>
      </c>
      <c r="E26" s="1947" t="s">
        <v>19</v>
      </c>
      <c r="F26" s="1948">
        <v>65</v>
      </c>
      <c r="G26" s="1949">
        <v>80</v>
      </c>
      <c r="H26" s="1950" t="s">
        <v>20</v>
      </c>
      <c r="I26" s="4"/>
      <c r="J26" s="4"/>
      <c r="K26" s="4"/>
    </row>
    <row r="27" spans="1:11" ht="22.5" customHeight="1" x14ac:dyDescent="0.15">
      <c r="A27" s="3191" t="s">
        <v>37</v>
      </c>
      <c r="B27" s="3200" t="s">
        <v>207</v>
      </c>
      <c r="C27" s="1951" t="s">
        <v>35</v>
      </c>
      <c r="D27" s="30">
        <v>259870000</v>
      </c>
      <c r="E27" s="1952"/>
      <c r="F27" s="1953"/>
      <c r="G27" s="1954"/>
      <c r="H27" s="1955"/>
      <c r="I27" s="4"/>
      <c r="J27" s="1956"/>
      <c r="K27" s="1957"/>
    </row>
    <row r="28" spans="1:11" ht="22.5" customHeight="1" x14ac:dyDescent="0.15">
      <c r="A28" s="3191"/>
      <c r="B28" s="3201"/>
      <c r="C28" s="1958" t="s">
        <v>38</v>
      </c>
      <c r="D28" s="30">
        <v>334150000</v>
      </c>
      <c r="E28" s="1959"/>
      <c r="F28" s="1960"/>
      <c r="G28" s="1961"/>
      <c r="H28" s="1962"/>
      <c r="I28" s="4"/>
      <c r="J28" s="1963"/>
      <c r="K28" s="1964"/>
    </row>
    <row r="29" spans="1:11" ht="22.5" customHeight="1" x14ac:dyDescent="0.15">
      <c r="A29" s="3191"/>
      <c r="B29" s="3202"/>
      <c r="C29" s="1965" t="s">
        <v>36</v>
      </c>
      <c r="D29" s="30">
        <f>IF(D28=0,0,D27/D28)*100</f>
        <v>77.770462367200352</v>
      </c>
      <c r="E29" s="1966" t="s">
        <v>19</v>
      </c>
      <c r="F29" s="1967">
        <v>75</v>
      </c>
      <c r="G29" s="1968">
        <v>100</v>
      </c>
      <c r="H29" s="1969" t="s">
        <v>20</v>
      </c>
      <c r="I29" s="4"/>
      <c r="J29" s="4"/>
      <c r="K29" s="4"/>
    </row>
    <row r="30" spans="1:11" ht="22.5" customHeight="1" x14ac:dyDescent="0.15">
      <c r="A30" s="3191" t="s">
        <v>39</v>
      </c>
      <c r="B30" s="3200" t="s">
        <v>206</v>
      </c>
      <c r="C30" s="1970" t="s">
        <v>35</v>
      </c>
      <c r="D30" s="30">
        <v>418481080.95999998</v>
      </c>
      <c r="E30" s="1971"/>
      <c r="F30" s="1972"/>
      <c r="G30" s="1973"/>
      <c r="H30" s="1974"/>
      <c r="I30" s="4"/>
      <c r="J30" s="1975"/>
      <c r="K30" s="1976"/>
    </row>
    <row r="31" spans="1:11" ht="22.5" customHeight="1" x14ac:dyDescent="0.15">
      <c r="A31" s="3191"/>
      <c r="B31" s="3201"/>
      <c r="C31" s="1977" t="s">
        <v>23</v>
      </c>
      <c r="D31" s="30">
        <v>560000000</v>
      </c>
      <c r="E31" s="1978"/>
      <c r="F31" s="1979"/>
      <c r="G31" s="1980"/>
      <c r="H31" s="1981"/>
      <c r="I31" s="4"/>
      <c r="J31" s="1982"/>
      <c r="K31" s="1983"/>
    </row>
    <row r="32" spans="1:11" ht="22.5" customHeight="1" x14ac:dyDescent="0.15">
      <c r="A32" s="3191"/>
      <c r="B32" s="3202"/>
      <c r="C32" s="1984" t="s">
        <v>36</v>
      </c>
      <c r="D32" s="30">
        <f>IF(D31=0,0,D30/D31)*100</f>
        <v>74.728764457142844</v>
      </c>
      <c r="E32" s="1985" t="s">
        <v>19</v>
      </c>
      <c r="F32" s="1986">
        <v>65</v>
      </c>
      <c r="G32" s="1987">
        <v>80</v>
      </c>
      <c r="H32" s="1988" t="s">
        <v>20</v>
      </c>
      <c r="I32" s="4"/>
      <c r="J32" s="4"/>
      <c r="K32" s="4"/>
    </row>
    <row r="33" spans="1:11" ht="22.5" customHeight="1" x14ac:dyDescent="0.15">
      <c r="A33" s="3191" t="s">
        <v>40</v>
      </c>
      <c r="B33" s="3200" t="s">
        <v>208</v>
      </c>
      <c r="C33" s="1989" t="s">
        <v>35</v>
      </c>
      <c r="D33" s="30">
        <v>19516</v>
      </c>
      <c r="E33" s="1990"/>
      <c r="F33" s="1991"/>
      <c r="G33" s="1992"/>
      <c r="H33" s="1993"/>
      <c r="I33" s="4"/>
      <c r="J33" s="1994"/>
      <c r="K33" s="1995"/>
    </row>
    <row r="34" spans="1:11" ht="22.5" customHeight="1" x14ac:dyDescent="0.15">
      <c r="A34" s="3191"/>
      <c r="B34" s="3201"/>
      <c r="C34" s="1996" t="s">
        <v>23</v>
      </c>
      <c r="D34" s="30">
        <v>19540</v>
      </c>
      <c r="E34" s="1997"/>
      <c r="F34" s="1998"/>
      <c r="G34" s="1999"/>
      <c r="H34" s="2000"/>
      <c r="I34" s="4"/>
      <c r="J34" s="2001"/>
      <c r="K34" s="2002"/>
    </row>
    <row r="35" spans="1:11" ht="22.5" customHeight="1" x14ac:dyDescent="0.15">
      <c r="A35" s="3191"/>
      <c r="B35" s="3202"/>
      <c r="C35" s="2003" t="s">
        <v>36</v>
      </c>
      <c r="D35" s="30">
        <f>IF(D34=0,0,D33/D34)*100</f>
        <v>99.877175025588542</v>
      </c>
      <c r="E35" s="2004" t="s">
        <v>19</v>
      </c>
      <c r="F35" s="2005">
        <v>90</v>
      </c>
      <c r="G35" s="2006">
        <v>105</v>
      </c>
      <c r="H35" s="2007" t="s">
        <v>20</v>
      </c>
      <c r="I35" s="4"/>
      <c r="J35" s="4"/>
      <c r="K35" s="4"/>
    </row>
    <row r="36" spans="1:11" ht="22.5" customHeight="1" x14ac:dyDescent="0.15">
      <c r="A36" s="3191" t="s">
        <v>41</v>
      </c>
      <c r="B36" s="3200" t="s">
        <v>209</v>
      </c>
      <c r="C36" s="2008" t="s">
        <v>35</v>
      </c>
      <c r="D36" s="30">
        <v>11023</v>
      </c>
      <c r="E36" s="2009"/>
      <c r="F36" s="2010"/>
      <c r="G36" s="2011"/>
      <c r="H36" s="2012"/>
      <c r="I36" s="4"/>
      <c r="J36" s="2013"/>
      <c r="K36" s="2014"/>
    </row>
    <row r="37" spans="1:11" ht="22.5" customHeight="1" x14ac:dyDescent="0.15">
      <c r="A37" s="3191"/>
      <c r="B37" s="3201"/>
      <c r="C37" s="2015" t="s">
        <v>23</v>
      </c>
      <c r="D37" s="30">
        <v>11035</v>
      </c>
      <c r="E37" s="2016"/>
      <c r="F37" s="2017"/>
      <c r="G37" s="2018"/>
      <c r="H37" s="2019"/>
      <c r="I37" s="4"/>
      <c r="J37" s="2020"/>
      <c r="K37" s="2021"/>
    </row>
    <row r="38" spans="1:11" ht="22.5" customHeight="1" x14ac:dyDescent="0.15">
      <c r="A38" s="3191"/>
      <c r="B38" s="3202"/>
      <c r="C38" s="2022" t="s">
        <v>36</v>
      </c>
      <c r="D38" s="30">
        <f>IF(D37=0,0,D36/D37)*100</f>
        <v>99.891255097417314</v>
      </c>
      <c r="E38" s="2023" t="s">
        <v>19</v>
      </c>
      <c r="F38" s="2024">
        <v>90</v>
      </c>
      <c r="G38" s="2025">
        <v>105</v>
      </c>
      <c r="H38" s="2026" t="s">
        <v>20</v>
      </c>
      <c r="I38" s="4"/>
      <c r="J38" s="4"/>
      <c r="K38" s="4"/>
    </row>
    <row r="39" spans="1:11" ht="22.5" customHeight="1" x14ac:dyDescent="0.15">
      <c r="A39" s="3191" t="s">
        <v>210</v>
      </c>
      <c r="B39" s="3200" t="s">
        <v>211</v>
      </c>
      <c r="C39" s="2027" t="s">
        <v>35</v>
      </c>
      <c r="D39" s="30">
        <v>8493</v>
      </c>
      <c r="E39" s="2028"/>
      <c r="F39" s="2029"/>
      <c r="G39" s="2030"/>
      <c r="H39" s="2031"/>
      <c r="I39" s="4"/>
      <c r="J39" s="2032"/>
      <c r="K39" s="2033"/>
    </row>
    <row r="40" spans="1:11" ht="22.5" customHeight="1" x14ac:dyDescent="0.15">
      <c r="A40" s="3191"/>
      <c r="B40" s="3201"/>
      <c r="C40" s="2034" t="s">
        <v>23</v>
      </c>
      <c r="D40" s="30">
        <v>8505</v>
      </c>
      <c r="E40" s="2035"/>
      <c r="F40" s="2036"/>
      <c r="G40" s="2037"/>
      <c r="H40" s="2038"/>
      <c r="I40" s="4"/>
      <c r="J40" s="2039"/>
      <c r="K40" s="2040"/>
    </row>
    <row r="41" spans="1:11" ht="22.5" customHeight="1" x14ac:dyDescent="0.15">
      <c r="A41" s="3191"/>
      <c r="B41" s="3202"/>
      <c r="C41" s="2041" t="s">
        <v>36</v>
      </c>
      <c r="D41" s="30">
        <f>IF(D40=0,0,D39/D40)*100</f>
        <v>99.85890652557319</v>
      </c>
      <c r="E41" s="2042" t="s">
        <v>19</v>
      </c>
      <c r="F41" s="2043">
        <v>90</v>
      </c>
      <c r="G41" s="2044">
        <v>105</v>
      </c>
      <c r="H41" s="2045" t="s">
        <v>20</v>
      </c>
      <c r="I41" s="4"/>
      <c r="J41" s="4"/>
      <c r="K41" s="4"/>
    </row>
    <row r="42" spans="1:11" ht="22.5" customHeight="1" x14ac:dyDescent="0.15">
      <c r="A42" s="3191" t="s">
        <v>43</v>
      </c>
      <c r="B42" s="3200" t="s">
        <v>44</v>
      </c>
      <c r="C42" s="2046" t="s">
        <v>35</v>
      </c>
      <c r="D42" s="30">
        <v>11023</v>
      </c>
      <c r="E42" s="2047"/>
      <c r="F42" s="2048"/>
      <c r="G42" s="2049"/>
      <c r="H42" s="2050"/>
      <c r="I42" s="4"/>
      <c r="J42" s="2051"/>
      <c r="K42" s="2052"/>
    </row>
    <row r="43" spans="1:11" ht="22.5" customHeight="1" x14ac:dyDescent="0.15">
      <c r="A43" s="3191"/>
      <c r="B43" s="3201"/>
      <c r="C43" s="2053" t="s">
        <v>23</v>
      </c>
      <c r="D43" s="30">
        <v>11035</v>
      </c>
      <c r="E43" s="2054"/>
      <c r="F43" s="2055"/>
      <c r="G43" s="2056"/>
      <c r="H43" s="2057"/>
      <c r="I43" s="4"/>
      <c r="J43" s="2058"/>
      <c r="K43" s="2059"/>
    </row>
    <row r="44" spans="1:11" ht="22.5" customHeight="1" x14ac:dyDescent="0.15">
      <c r="A44" s="3191"/>
      <c r="B44" s="3202"/>
      <c r="C44" s="2060" t="s">
        <v>36</v>
      </c>
      <c r="D44" s="30">
        <f>IF(D43=0,0,D42/D43)*100</f>
        <v>99.891255097417314</v>
      </c>
      <c r="E44" s="2061" t="s">
        <v>19</v>
      </c>
      <c r="F44" s="2062">
        <v>90</v>
      </c>
      <c r="G44" s="2063">
        <v>105</v>
      </c>
      <c r="H44" s="2064" t="s">
        <v>20</v>
      </c>
      <c r="I44" s="4"/>
      <c r="J44" s="4"/>
      <c r="K44" s="4"/>
    </row>
    <row r="45" spans="1:11" ht="22.5" customHeight="1" x14ac:dyDescent="0.15">
      <c r="A45" s="3191" t="s">
        <v>45</v>
      </c>
      <c r="B45" s="3200" t="s">
        <v>212</v>
      </c>
      <c r="C45" s="2065" t="s">
        <v>35</v>
      </c>
      <c r="D45" s="30">
        <v>641190000</v>
      </c>
      <c r="E45" s="2066"/>
      <c r="F45" s="2067"/>
      <c r="G45" s="2068"/>
      <c r="H45" s="2069"/>
      <c r="I45" s="4"/>
      <c r="J45" s="2070"/>
      <c r="K45" s="2071"/>
    </row>
    <row r="46" spans="1:11" ht="22.5" customHeight="1" x14ac:dyDescent="0.15">
      <c r="A46" s="3191"/>
      <c r="B46" s="3201"/>
      <c r="C46" s="2072" t="s">
        <v>23</v>
      </c>
      <c r="D46" s="30">
        <v>891020000</v>
      </c>
      <c r="E46" s="2073"/>
      <c r="F46" s="2074"/>
      <c r="G46" s="2075"/>
      <c r="H46" s="2076"/>
      <c r="I46" s="4"/>
      <c r="J46" s="2077"/>
      <c r="K46" s="2078"/>
    </row>
    <row r="47" spans="1:11" ht="22.5" customHeight="1" x14ac:dyDescent="0.15">
      <c r="A47" s="3191"/>
      <c r="B47" s="3202"/>
      <c r="C47" s="2079" t="s">
        <v>36</v>
      </c>
      <c r="D47" s="30">
        <f>IF(D46=0,0,D45/D46)*100</f>
        <v>71.961347668963654</v>
      </c>
      <c r="E47" s="2080" t="s">
        <v>19</v>
      </c>
      <c r="F47" s="2081">
        <v>65</v>
      </c>
      <c r="G47" s="2082">
        <v>80</v>
      </c>
      <c r="H47" s="2083" t="s">
        <v>20</v>
      </c>
      <c r="I47" s="4"/>
      <c r="J47" s="4"/>
      <c r="K47" s="4"/>
    </row>
    <row r="48" spans="1:11" ht="22.5" customHeight="1" x14ac:dyDescent="0.15">
      <c r="A48" s="3169" t="s">
        <v>46</v>
      </c>
      <c r="B48" s="3170"/>
      <c r="C48" s="3170"/>
      <c r="D48" s="3170"/>
      <c r="E48" s="3170"/>
      <c r="F48" s="3170"/>
      <c r="G48" s="3170"/>
      <c r="H48" s="3205"/>
      <c r="I48" s="3170"/>
      <c r="J48" s="2084"/>
      <c r="K48" s="2085"/>
    </row>
    <row r="49" spans="1:11" ht="22.5" customHeight="1" x14ac:dyDescent="0.15">
      <c r="A49" s="3200" t="s">
        <v>47</v>
      </c>
      <c r="B49" s="3200" t="s">
        <v>204</v>
      </c>
      <c r="C49" s="2086" t="s">
        <v>48</v>
      </c>
      <c r="D49" s="30">
        <v>226869133.71000001</v>
      </c>
      <c r="E49" s="2087"/>
      <c r="F49" s="2088"/>
      <c r="G49" s="2089"/>
      <c r="H49" s="2090"/>
      <c r="I49" s="4"/>
      <c r="J49" s="2091"/>
      <c r="K49" s="2092"/>
    </row>
    <row r="50" spans="1:11" ht="22.5" customHeight="1" x14ac:dyDescent="0.15">
      <c r="A50" s="3201"/>
      <c r="B50" s="3201"/>
      <c r="C50" s="2093" t="s">
        <v>23</v>
      </c>
      <c r="D50" s="30">
        <v>215000399.52000001</v>
      </c>
      <c r="E50" s="2094"/>
      <c r="F50" s="2095"/>
      <c r="G50" s="2096"/>
      <c r="H50" s="2097"/>
      <c r="I50" s="4"/>
      <c r="J50" s="2098"/>
      <c r="K50" s="2099"/>
    </row>
    <row r="51" spans="1:11" ht="22.5" customHeight="1" x14ac:dyDescent="0.15">
      <c r="A51" s="3201"/>
      <c r="B51" s="3201"/>
      <c r="C51" s="2100" t="s">
        <v>49</v>
      </c>
      <c r="D51" s="30">
        <f>IF(D49=0,0,D50/D49-1)*100</f>
        <v>-5.2315332614490622</v>
      </c>
      <c r="E51" s="2101" t="s">
        <v>19</v>
      </c>
      <c r="F51" s="2102">
        <v>0</v>
      </c>
      <c r="G51" s="2103">
        <v>15</v>
      </c>
      <c r="H51" s="2104" t="s">
        <v>96</v>
      </c>
      <c r="I51" s="4" t="s">
        <v>213</v>
      </c>
      <c r="J51" s="4"/>
      <c r="K51" s="4"/>
    </row>
    <row r="52" spans="1:11" ht="22.5" customHeight="1" x14ac:dyDescent="0.15">
      <c r="A52" s="3202"/>
      <c r="B52" s="3202"/>
      <c r="C52" s="2105" t="s">
        <v>214</v>
      </c>
      <c r="D52" s="30">
        <f>IF(D49-D53=0,0,(D50-D54)/(D49-D53)-1)*100</f>
        <v>0.44950085262720485</v>
      </c>
      <c r="E52" s="2106" t="s">
        <v>19</v>
      </c>
      <c r="F52" s="2107">
        <v>0</v>
      </c>
      <c r="G52" s="2108">
        <v>15</v>
      </c>
      <c r="H52" s="2109" t="s">
        <v>20</v>
      </c>
      <c r="I52" s="4"/>
      <c r="J52" s="4"/>
      <c r="K52" s="4"/>
    </row>
    <row r="53" spans="1:11" ht="22.5" customHeight="1" x14ac:dyDescent="0.15">
      <c r="A53" s="3203" t="s">
        <v>215</v>
      </c>
      <c r="B53" s="3200" t="s">
        <v>216</v>
      </c>
      <c r="C53" s="2110" t="s">
        <v>48</v>
      </c>
      <c r="D53" s="30">
        <v>23582509.300000001</v>
      </c>
      <c r="E53" s="2111"/>
      <c r="F53" s="2112"/>
      <c r="G53" s="2113"/>
      <c r="H53" s="2114"/>
      <c r="I53" s="4"/>
      <c r="J53" s="2115"/>
      <c r="K53" s="2116"/>
    </row>
    <row r="54" spans="1:11" ht="22.5" customHeight="1" x14ac:dyDescent="0.15">
      <c r="A54" s="3204"/>
      <c r="B54" s="3202"/>
      <c r="C54" s="2117" t="s">
        <v>23</v>
      </c>
      <c r="D54" s="2118">
        <v>10800000</v>
      </c>
      <c r="E54" s="2119"/>
      <c r="F54" s="2120"/>
      <c r="G54" s="2121"/>
      <c r="H54" s="2122"/>
      <c r="I54" s="4"/>
      <c r="J54" s="2123"/>
      <c r="K54" s="2124"/>
    </row>
    <row r="55" spans="1:11" ht="22.5" customHeight="1" x14ac:dyDescent="0.15">
      <c r="A55" s="3191" t="s">
        <v>50</v>
      </c>
      <c r="B55" s="3200" t="s">
        <v>207</v>
      </c>
      <c r="C55" s="2125" t="s">
        <v>48</v>
      </c>
      <c r="D55" s="30">
        <v>289026391.25</v>
      </c>
      <c r="E55" s="2126"/>
      <c r="F55" s="2127"/>
      <c r="G55" s="2128"/>
      <c r="H55" s="2129"/>
      <c r="I55" s="4"/>
      <c r="J55" s="2130"/>
      <c r="K55" s="2131"/>
    </row>
    <row r="56" spans="1:11" ht="22.5" customHeight="1" x14ac:dyDescent="0.15">
      <c r="A56" s="3191"/>
      <c r="B56" s="3201"/>
      <c r="C56" s="2132" t="s">
        <v>23</v>
      </c>
      <c r="D56" s="30">
        <v>334150000</v>
      </c>
      <c r="E56" s="2133"/>
      <c r="F56" s="2134"/>
      <c r="G56" s="2135"/>
      <c r="H56" s="2136"/>
      <c r="I56" s="4"/>
      <c r="J56" s="2137"/>
      <c r="K56" s="2138"/>
    </row>
    <row r="57" spans="1:11" ht="22.5" customHeight="1" x14ac:dyDescent="0.15">
      <c r="A57" s="3191"/>
      <c r="B57" s="3202"/>
      <c r="C57" s="2139" t="s">
        <v>49</v>
      </c>
      <c r="D57" s="30">
        <f>IF(D55=0,0,D56/D55-1)*100</f>
        <v>15.612279748865321</v>
      </c>
      <c r="E57" s="2140" t="s">
        <v>19</v>
      </c>
      <c r="F57" s="2141">
        <v>0</v>
      </c>
      <c r="G57" s="2142">
        <v>100</v>
      </c>
      <c r="H57" s="2143" t="s">
        <v>20</v>
      </c>
      <c r="I57" s="4"/>
      <c r="J57" s="4"/>
      <c r="K57" s="4"/>
    </row>
    <row r="58" spans="1:11" ht="22.5" customHeight="1" x14ac:dyDescent="0.15">
      <c r="A58" s="3191" t="s">
        <v>51</v>
      </c>
      <c r="B58" s="3200" t="s">
        <v>206</v>
      </c>
      <c r="C58" s="2144" t="s">
        <v>48</v>
      </c>
      <c r="D58" s="30">
        <v>501517357.43000001</v>
      </c>
      <c r="E58" s="2145"/>
      <c r="F58" s="2146"/>
      <c r="G58" s="2147"/>
      <c r="H58" s="2148"/>
      <c r="I58" s="4"/>
      <c r="J58" s="2149"/>
      <c r="K58" s="2150"/>
    </row>
    <row r="59" spans="1:11" ht="22.5" customHeight="1" x14ac:dyDescent="0.15">
      <c r="A59" s="3191"/>
      <c r="B59" s="3201"/>
      <c r="C59" s="2151" t="s">
        <v>23</v>
      </c>
      <c r="D59" s="30">
        <v>560000000</v>
      </c>
      <c r="E59" s="2152"/>
      <c r="F59" s="2153"/>
      <c r="G59" s="2154"/>
      <c r="H59" s="2155"/>
      <c r="I59" s="4"/>
      <c r="J59" s="2156"/>
      <c r="K59" s="2157"/>
    </row>
    <row r="60" spans="1:11" ht="22.5" customHeight="1" x14ac:dyDescent="0.15">
      <c r="A60" s="3191"/>
      <c r="B60" s="3201"/>
      <c r="C60" s="2158" t="s">
        <v>49</v>
      </c>
      <c r="D60" s="30">
        <f>IF(D58=0,0,D59/D58-1)*100</f>
        <v>11.661140278312864</v>
      </c>
      <c r="E60" s="2159" t="s">
        <v>19</v>
      </c>
      <c r="F60" s="2160">
        <v>0</v>
      </c>
      <c r="G60" s="2161">
        <v>15</v>
      </c>
      <c r="H60" s="2162" t="s">
        <v>20</v>
      </c>
      <c r="I60" s="4"/>
      <c r="J60" s="4"/>
      <c r="K60" s="4"/>
    </row>
    <row r="61" spans="1:11" ht="22.5" customHeight="1" x14ac:dyDescent="0.15">
      <c r="A61" s="3191"/>
      <c r="B61" s="3202"/>
      <c r="C61" s="2163" t="s">
        <v>214</v>
      </c>
      <c r="D61" s="30">
        <f>IF(D58-D62=0,0,(D59-D63)/(D58-D62)-1)*100</f>
        <v>5.5177836140721137</v>
      </c>
      <c r="E61" s="2164" t="s">
        <v>19</v>
      </c>
      <c r="F61" s="2165">
        <v>0</v>
      </c>
      <c r="G61" s="2166">
        <v>15</v>
      </c>
      <c r="H61" s="2167" t="s">
        <v>20</v>
      </c>
      <c r="I61" s="4"/>
      <c r="J61" s="4"/>
      <c r="K61" s="4"/>
    </row>
    <row r="62" spans="1:11" ht="22.5" customHeight="1" x14ac:dyDescent="0.15">
      <c r="A62" s="3203" t="s">
        <v>217</v>
      </c>
      <c r="B62" s="3200" t="s">
        <v>218</v>
      </c>
      <c r="C62" s="2168" t="s">
        <v>48</v>
      </c>
      <c r="D62" s="30">
        <v>0</v>
      </c>
      <c r="E62" s="2169"/>
      <c r="F62" s="2170"/>
      <c r="G62" s="2171"/>
      <c r="H62" s="2172"/>
      <c r="I62" s="4"/>
      <c r="J62" s="2173"/>
      <c r="K62" s="2174"/>
    </row>
    <row r="63" spans="1:11" ht="22.5" customHeight="1" x14ac:dyDescent="0.15">
      <c r="A63" s="3204"/>
      <c r="B63" s="3202"/>
      <c r="C63" s="2175" t="s">
        <v>23</v>
      </c>
      <c r="D63" s="2176">
        <v>30810000</v>
      </c>
      <c r="E63" s="2177"/>
      <c r="F63" s="2178"/>
      <c r="G63" s="2179"/>
      <c r="H63" s="2180"/>
      <c r="I63" s="4"/>
      <c r="J63" s="2181"/>
      <c r="K63" s="2182"/>
    </row>
    <row r="64" spans="1:11" ht="22.5" customHeight="1" x14ac:dyDescent="0.15">
      <c r="A64" s="3191" t="s">
        <v>219</v>
      </c>
      <c r="B64" s="3200" t="s">
        <v>208</v>
      </c>
      <c r="C64" s="2183" t="s">
        <v>48</v>
      </c>
      <c r="D64" s="30">
        <v>19199</v>
      </c>
      <c r="E64" s="2184"/>
      <c r="F64" s="2185"/>
      <c r="G64" s="2186"/>
      <c r="H64" s="2187"/>
      <c r="I64" s="4"/>
      <c r="J64" s="2188"/>
      <c r="K64" s="2189"/>
    </row>
    <row r="65" spans="1:11" ht="22.5" customHeight="1" x14ac:dyDescent="0.15">
      <c r="A65" s="3191"/>
      <c r="B65" s="3201"/>
      <c r="C65" s="2190" t="s">
        <v>23</v>
      </c>
      <c r="D65" s="30">
        <v>19540</v>
      </c>
      <c r="E65" s="2191"/>
      <c r="F65" s="2192"/>
      <c r="G65" s="2193"/>
      <c r="H65" s="2194"/>
      <c r="I65" s="4"/>
      <c r="J65" s="2195"/>
      <c r="K65" s="2196"/>
    </row>
    <row r="66" spans="1:11" ht="22.5" customHeight="1" x14ac:dyDescent="0.15">
      <c r="A66" s="3191"/>
      <c r="B66" s="3202"/>
      <c r="C66" s="2197" t="s">
        <v>49</v>
      </c>
      <c r="D66" s="30">
        <f>IF(D64=0,0,D65/D64-1)*100</f>
        <v>1.7761341736548752</v>
      </c>
      <c r="E66" s="2198" t="s">
        <v>19</v>
      </c>
      <c r="F66" s="2199">
        <v>0</v>
      </c>
      <c r="G66" s="2200">
        <v>10</v>
      </c>
      <c r="H66" s="2201" t="s">
        <v>20</v>
      </c>
      <c r="I66" s="4"/>
      <c r="J66" s="4"/>
      <c r="K66" s="4"/>
    </row>
    <row r="67" spans="1:11" ht="22.5" customHeight="1" x14ac:dyDescent="0.15">
      <c r="A67" s="3191" t="s">
        <v>52</v>
      </c>
      <c r="B67" s="3200" t="s">
        <v>209</v>
      </c>
      <c r="C67" s="2202" t="s">
        <v>48</v>
      </c>
      <c r="D67" s="30">
        <v>11010</v>
      </c>
      <c r="E67" s="2203"/>
      <c r="F67" s="2204"/>
      <c r="G67" s="2205"/>
      <c r="H67" s="2206"/>
      <c r="I67" s="4"/>
      <c r="J67" s="2207"/>
      <c r="K67" s="2208"/>
    </row>
    <row r="68" spans="1:11" ht="22.5" customHeight="1" x14ac:dyDescent="0.15">
      <c r="A68" s="3191"/>
      <c r="B68" s="3201"/>
      <c r="C68" s="2209" t="s">
        <v>23</v>
      </c>
      <c r="D68" s="30">
        <v>11035</v>
      </c>
      <c r="E68" s="2210"/>
      <c r="F68" s="2211"/>
      <c r="G68" s="2212"/>
      <c r="H68" s="2213"/>
      <c r="I68" s="4"/>
      <c r="J68" s="2214"/>
      <c r="K68" s="2215"/>
    </row>
    <row r="69" spans="1:11" ht="22.5" customHeight="1" x14ac:dyDescent="0.15">
      <c r="A69" s="3191"/>
      <c r="B69" s="3202"/>
      <c r="C69" s="2216" t="s">
        <v>49</v>
      </c>
      <c r="D69" s="30">
        <f>IF(D67=0,0,D68/D67-1)*100</f>
        <v>0.22706630336057909</v>
      </c>
      <c r="E69" s="2217" t="s">
        <v>19</v>
      </c>
      <c r="F69" s="2218">
        <v>0</v>
      </c>
      <c r="G69" s="2219">
        <v>10</v>
      </c>
      <c r="H69" s="2220" t="s">
        <v>20</v>
      </c>
      <c r="I69" s="4"/>
      <c r="J69" s="4"/>
      <c r="K69" s="4"/>
    </row>
    <row r="70" spans="1:11" ht="22.5" customHeight="1" x14ac:dyDescent="0.15">
      <c r="A70" s="3191" t="s">
        <v>220</v>
      </c>
      <c r="B70" s="3200" t="s">
        <v>211</v>
      </c>
      <c r="C70" s="2221" t="s">
        <v>48</v>
      </c>
      <c r="D70" s="30">
        <v>8189</v>
      </c>
      <c r="E70" s="2222"/>
      <c r="F70" s="2223"/>
      <c r="G70" s="2224"/>
      <c r="H70" s="2225"/>
      <c r="I70" s="4"/>
      <c r="J70" s="2226"/>
      <c r="K70" s="2227"/>
    </row>
    <row r="71" spans="1:11" ht="22.5" customHeight="1" x14ac:dyDescent="0.15">
      <c r="A71" s="3191"/>
      <c r="B71" s="3201"/>
      <c r="C71" s="2228" t="s">
        <v>23</v>
      </c>
      <c r="D71" s="30">
        <v>8505</v>
      </c>
      <c r="E71" s="2229"/>
      <c r="F71" s="2230"/>
      <c r="G71" s="2231"/>
      <c r="H71" s="2232"/>
      <c r="I71" s="4"/>
      <c r="J71" s="2233"/>
      <c r="K71" s="2234"/>
    </row>
    <row r="72" spans="1:11" ht="22.5" customHeight="1" x14ac:dyDescent="0.15">
      <c r="A72" s="3191"/>
      <c r="B72" s="3202"/>
      <c r="C72" s="2235" t="s">
        <v>49</v>
      </c>
      <c r="D72" s="30">
        <f>IF(D70=0,0,D71/D70-1)*100</f>
        <v>3.8588350225912782</v>
      </c>
      <c r="E72" s="2236" t="s">
        <v>19</v>
      </c>
      <c r="F72" s="2237">
        <v>0</v>
      </c>
      <c r="G72" s="2238">
        <v>10</v>
      </c>
      <c r="H72" s="2239" t="s">
        <v>20</v>
      </c>
      <c r="I72" s="4"/>
      <c r="J72" s="4"/>
      <c r="K72" s="4"/>
    </row>
    <row r="73" spans="1:11" ht="22.5" customHeight="1" x14ac:dyDescent="0.15">
      <c r="A73" s="3191" t="s">
        <v>221</v>
      </c>
      <c r="B73" s="3200" t="s">
        <v>44</v>
      </c>
      <c r="C73" s="2240" t="s">
        <v>48</v>
      </c>
      <c r="D73" s="30">
        <v>11007</v>
      </c>
      <c r="E73" s="2241"/>
      <c r="F73" s="2242"/>
      <c r="G73" s="2243"/>
      <c r="H73" s="2244"/>
      <c r="I73" s="4"/>
      <c r="J73" s="2245"/>
      <c r="K73" s="2246"/>
    </row>
    <row r="74" spans="1:11" ht="22.5" customHeight="1" x14ac:dyDescent="0.15">
      <c r="A74" s="3191"/>
      <c r="B74" s="3201"/>
      <c r="C74" s="2247" t="s">
        <v>23</v>
      </c>
      <c r="D74" s="30">
        <v>11035</v>
      </c>
      <c r="E74" s="2248"/>
      <c r="F74" s="2249"/>
      <c r="G74" s="2250"/>
      <c r="H74" s="2251"/>
      <c r="I74" s="4"/>
      <c r="J74" s="2252"/>
      <c r="K74" s="2253"/>
    </row>
    <row r="75" spans="1:11" ht="22.5" customHeight="1" x14ac:dyDescent="0.15">
      <c r="A75" s="3191"/>
      <c r="B75" s="3202"/>
      <c r="C75" s="2254" t="s">
        <v>49</v>
      </c>
      <c r="D75" s="30">
        <f>IF(D73=0,0,D74/D73-1)*100</f>
        <v>0.25438357408922307</v>
      </c>
      <c r="E75" s="2255" t="s">
        <v>19</v>
      </c>
      <c r="F75" s="2256">
        <v>0</v>
      </c>
      <c r="G75" s="2257">
        <v>10</v>
      </c>
      <c r="H75" s="2258" t="s">
        <v>20</v>
      </c>
      <c r="I75" s="4"/>
      <c r="J75" s="4"/>
      <c r="K75" s="4"/>
    </row>
    <row r="76" spans="1:11" ht="22.5" customHeight="1" x14ac:dyDescent="0.15">
      <c r="A76" s="3191" t="s">
        <v>222</v>
      </c>
      <c r="B76" s="3200" t="s">
        <v>212</v>
      </c>
      <c r="C76" s="2259" t="s">
        <v>48</v>
      </c>
      <c r="D76" s="30">
        <v>847590000</v>
      </c>
      <c r="E76" s="2260"/>
      <c r="F76" s="2261"/>
      <c r="G76" s="2262"/>
      <c r="H76" s="2263"/>
      <c r="I76" s="4"/>
      <c r="J76" s="2264"/>
      <c r="K76" s="2265"/>
    </row>
    <row r="77" spans="1:11" ht="22.5" customHeight="1" x14ac:dyDescent="0.15">
      <c r="A77" s="3191"/>
      <c r="B77" s="3201"/>
      <c r="C77" s="2266" t="s">
        <v>23</v>
      </c>
      <c r="D77" s="30">
        <v>891020000</v>
      </c>
      <c r="E77" s="2267"/>
      <c r="F77" s="2268"/>
      <c r="G77" s="2269"/>
      <c r="H77" s="2270"/>
      <c r="I77" s="4"/>
      <c r="J77" s="2271"/>
      <c r="K77" s="2272"/>
    </row>
    <row r="78" spans="1:11" ht="22.5" customHeight="1" x14ac:dyDescent="0.15">
      <c r="A78" s="3191"/>
      <c r="B78" s="3202"/>
      <c r="C78" s="2273" t="s">
        <v>49</v>
      </c>
      <c r="D78" s="30">
        <f>IF(D76=0,0,D77/D76-1)*100</f>
        <v>5.123939640628139</v>
      </c>
      <c r="E78" s="2274" t="s">
        <v>19</v>
      </c>
      <c r="F78" s="2275">
        <v>0</v>
      </c>
      <c r="G78" s="2276">
        <v>15</v>
      </c>
      <c r="H78" s="2277" t="s">
        <v>20</v>
      </c>
      <c r="I78" s="4"/>
      <c r="J78" s="4"/>
      <c r="K78" s="4"/>
    </row>
    <row r="79" spans="1:11" ht="22.5" customHeight="1" x14ac:dyDescent="0.15">
      <c r="A79" s="3161"/>
      <c r="B79" s="3162"/>
      <c r="C79" s="3162"/>
      <c r="D79" s="3163"/>
      <c r="E79" s="3162"/>
      <c r="F79" s="3162"/>
      <c r="G79" s="3164"/>
      <c r="H79" s="3165"/>
      <c r="I79" s="3164"/>
      <c r="J79" s="2278"/>
      <c r="K79" s="2279"/>
    </row>
  </sheetData>
  <mergeCells count="63">
    <mergeCell ref="A1:K1"/>
    <mergeCell ref="A2:K2"/>
    <mergeCell ref="A4:A5"/>
    <mergeCell ref="B4:B5"/>
    <mergeCell ref="C4:C5"/>
    <mergeCell ref="D4:D5"/>
    <mergeCell ref="E4:E5"/>
    <mergeCell ref="F4:G4"/>
    <mergeCell ref="H4:H5"/>
    <mergeCell ref="I4:I5"/>
    <mergeCell ref="J4:J5"/>
    <mergeCell ref="K4:K5"/>
    <mergeCell ref="A6:I6"/>
    <mergeCell ref="A7:A9"/>
    <mergeCell ref="B7:B9"/>
    <mergeCell ref="A10:A12"/>
    <mergeCell ref="B10:B12"/>
    <mergeCell ref="A13:I13"/>
    <mergeCell ref="A14:A16"/>
    <mergeCell ref="B14:B16"/>
    <mergeCell ref="A17:A19"/>
    <mergeCell ref="B17:B19"/>
    <mergeCell ref="A20:A22"/>
    <mergeCell ref="B20:B22"/>
    <mergeCell ref="A23:I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I48"/>
    <mergeCell ref="A49:A52"/>
    <mergeCell ref="B49:B52"/>
    <mergeCell ref="A53:A54"/>
    <mergeCell ref="B53:B54"/>
    <mergeCell ref="A55:A57"/>
    <mergeCell ref="B55:B57"/>
    <mergeCell ref="A58:A61"/>
    <mergeCell ref="B58:B61"/>
    <mergeCell ref="A62:A63"/>
    <mergeCell ref="B62:B63"/>
    <mergeCell ref="A64:A66"/>
    <mergeCell ref="B64:B66"/>
    <mergeCell ref="A67:A69"/>
    <mergeCell ref="B67:B69"/>
    <mergeCell ref="A79:I79"/>
    <mergeCell ref="A70:A72"/>
    <mergeCell ref="B70:B72"/>
    <mergeCell ref="A73:A75"/>
    <mergeCell ref="B73:B75"/>
    <mergeCell ref="A76:A78"/>
    <mergeCell ref="B76:B78"/>
  </mergeCells>
  <phoneticPr fontId="11" type="noConversion"/>
  <pageMargins left="1.1811023622047201" right="1.1811023622047201" top="1.1811023622047201" bottom="1.1811023622047201" header="0.51180999999999999" footer="0.51180999999999999"/>
  <pageSetup paperSize="9" pageOrder="overThenDown" orientation="portrait" errors="blank"/>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tabSelected="1" zoomScaleNormal="100" zoomScalePageLayoutView="60" workbookViewId="0">
      <selection activeCell="H15" sqref="H15"/>
    </sheetView>
  </sheetViews>
  <sheetFormatPr defaultColWidth="8" defaultRowHeight="13.5" x14ac:dyDescent="0.15"/>
  <cols>
    <col min="1" max="1" width="22.75" style="1"/>
    <col min="2" max="2" width="33.375" style="1"/>
    <col min="3" max="3" width="26.125" style="1"/>
    <col min="4" max="4" width="22.75" style="1"/>
    <col min="5" max="5" width="5.75" style="1"/>
    <col min="6" max="6" width="10.625" style="1"/>
    <col min="7" max="7" width="11.75" style="1"/>
    <col min="8" max="8" width="7" style="1"/>
    <col min="9" max="11" width="30.375" style="1"/>
  </cols>
  <sheetData>
    <row r="1" spans="1:11" ht="39.75" customHeight="1" x14ac:dyDescent="0.15">
      <c r="A1" s="3199" t="s">
        <v>223</v>
      </c>
      <c r="B1" s="3199"/>
      <c r="C1" s="3199"/>
      <c r="D1" s="3199"/>
      <c r="E1" s="3199"/>
      <c r="F1" s="3199"/>
      <c r="G1" s="3199"/>
      <c r="H1" s="3178"/>
      <c r="I1" s="3199"/>
      <c r="J1" s="3199"/>
      <c r="K1" s="3199"/>
    </row>
    <row r="2" spans="1:11" ht="16.5" customHeight="1" x14ac:dyDescent="0.15">
      <c r="A2" s="2280"/>
      <c r="B2" s="2281"/>
      <c r="C2" s="2282"/>
      <c r="D2" s="2283"/>
      <c r="E2" s="2284"/>
      <c r="F2" s="2285"/>
      <c r="G2" s="2286"/>
      <c r="H2" s="2287"/>
      <c r="I2" s="2288"/>
      <c r="J2" s="2289"/>
      <c r="K2" s="2290" t="s">
        <v>224</v>
      </c>
    </row>
    <row r="3" spans="1:11" ht="16.5" customHeight="1" x14ac:dyDescent="0.15">
      <c r="A3" s="2291" t="s">
        <v>0</v>
      </c>
      <c r="B3" s="2292"/>
      <c r="C3" s="2293"/>
      <c r="D3" s="2294"/>
      <c r="E3" s="2295"/>
      <c r="F3" s="2296"/>
      <c r="G3" s="2297"/>
      <c r="H3" s="2298"/>
      <c r="I3" s="2299"/>
      <c r="J3" s="2300"/>
      <c r="K3" s="2301" t="s">
        <v>53</v>
      </c>
    </row>
    <row r="4" spans="1:11" ht="17.25" customHeight="1" x14ac:dyDescent="0.15">
      <c r="A4" s="3184" t="s">
        <v>2</v>
      </c>
      <c r="B4" s="3184" t="s">
        <v>3</v>
      </c>
      <c r="C4" s="3184" t="s">
        <v>4</v>
      </c>
      <c r="D4" s="3184" t="s">
        <v>5</v>
      </c>
      <c r="E4" s="3181" t="s">
        <v>6</v>
      </c>
      <c r="F4" s="3184" t="s">
        <v>7</v>
      </c>
      <c r="G4" s="3184"/>
      <c r="H4" s="3181" t="s">
        <v>8</v>
      </c>
      <c r="I4" s="3215" t="s">
        <v>9</v>
      </c>
      <c r="J4" s="3184" t="s">
        <v>10</v>
      </c>
      <c r="K4" s="3184" t="s">
        <v>11</v>
      </c>
    </row>
    <row r="5" spans="1:11" ht="18.75" customHeight="1" x14ac:dyDescent="0.15">
      <c r="A5" s="3184"/>
      <c r="B5" s="3184"/>
      <c r="C5" s="3184"/>
      <c r="D5" s="3184"/>
      <c r="E5" s="3184"/>
      <c r="F5" s="2302" t="s">
        <v>12</v>
      </c>
      <c r="G5" s="2303" t="s">
        <v>13</v>
      </c>
      <c r="H5" s="3184"/>
      <c r="I5" s="3184"/>
      <c r="J5" s="3184"/>
      <c r="K5" s="3184"/>
    </row>
    <row r="6" spans="1:11" ht="24" customHeight="1" x14ac:dyDescent="0.15">
      <c r="A6" s="3169" t="s">
        <v>124</v>
      </c>
      <c r="B6" s="3169"/>
      <c r="C6" s="3170"/>
      <c r="D6" s="3170"/>
      <c r="E6" s="3170"/>
      <c r="F6" s="3170"/>
      <c r="G6" s="3170"/>
      <c r="H6" s="3171"/>
      <c r="I6" s="3170"/>
      <c r="J6" s="2304"/>
      <c r="K6" s="2305"/>
    </row>
    <row r="7" spans="1:11" ht="24" customHeight="1" x14ac:dyDescent="0.15">
      <c r="A7" s="3191" t="s">
        <v>125</v>
      </c>
      <c r="B7" s="3192" t="s">
        <v>54</v>
      </c>
      <c r="C7" s="2306" t="s">
        <v>23</v>
      </c>
      <c r="D7" s="30">
        <v>561700399.51999998</v>
      </c>
      <c r="E7" s="2307"/>
      <c r="F7" s="2308"/>
      <c r="G7" s="2309"/>
      <c r="H7" s="2310"/>
      <c r="I7" s="4"/>
      <c r="J7" s="2311"/>
      <c r="K7" s="2312"/>
    </row>
    <row r="8" spans="1:11" ht="24" customHeight="1" x14ac:dyDescent="0.15">
      <c r="A8" s="3191"/>
      <c r="B8" s="3192"/>
      <c r="C8" s="2313" t="s">
        <v>55</v>
      </c>
      <c r="D8" s="30">
        <v>596300000</v>
      </c>
      <c r="E8" s="2314"/>
      <c r="F8" s="2315"/>
      <c r="G8" s="2316"/>
      <c r="H8" s="2317"/>
      <c r="I8" s="4"/>
      <c r="J8" s="2318"/>
      <c r="K8" s="2319"/>
    </row>
    <row r="9" spans="1:11" ht="24" customHeight="1" x14ac:dyDescent="0.15">
      <c r="A9" s="3191"/>
      <c r="B9" s="3192"/>
      <c r="C9" s="2320" t="s">
        <v>56</v>
      </c>
      <c r="D9" s="30">
        <f>D8-D7</f>
        <v>34599600.480000019</v>
      </c>
      <c r="E9" s="2321"/>
      <c r="F9" s="2322"/>
      <c r="G9" s="2323"/>
      <c r="H9" s="2324"/>
      <c r="I9" s="4"/>
      <c r="J9" s="2325"/>
      <c r="K9" s="2326"/>
    </row>
    <row r="10" spans="1:11" ht="24" customHeight="1" x14ac:dyDescent="0.15">
      <c r="A10" s="3191"/>
      <c r="B10" s="3192"/>
      <c r="C10" s="2327" t="s">
        <v>57</v>
      </c>
      <c r="D10" s="30">
        <f>IF(D7=0,0,D9/D7*100)</f>
        <v>6.1597963094858121</v>
      </c>
      <c r="E10" s="2328" t="s">
        <v>19</v>
      </c>
      <c r="F10" s="2329">
        <v>0</v>
      </c>
      <c r="G10" s="2330">
        <v>15</v>
      </c>
      <c r="H10" s="2331" t="s">
        <v>20</v>
      </c>
      <c r="I10" s="4"/>
      <c r="J10" s="4"/>
      <c r="K10" s="4"/>
    </row>
    <row r="11" spans="1:11" ht="24" customHeight="1" x14ac:dyDescent="0.15">
      <c r="A11" s="3191" t="s">
        <v>58</v>
      </c>
      <c r="B11" s="3192" t="s">
        <v>204</v>
      </c>
      <c r="C11" s="2332" t="s">
        <v>23</v>
      </c>
      <c r="D11" s="30">
        <v>215000399.52000001</v>
      </c>
      <c r="E11" s="2333"/>
      <c r="F11" s="2334"/>
      <c r="G11" s="2335"/>
      <c r="H11" s="2336"/>
      <c r="I11" s="4"/>
      <c r="J11" s="2337"/>
      <c r="K11" s="2338"/>
    </row>
    <row r="12" spans="1:11" ht="24" customHeight="1" x14ac:dyDescent="0.15">
      <c r="A12" s="3191"/>
      <c r="B12" s="3192"/>
      <c r="C12" s="2339" t="s">
        <v>55</v>
      </c>
      <c r="D12" s="30">
        <v>217000000</v>
      </c>
      <c r="E12" s="2340"/>
      <c r="F12" s="2341"/>
      <c r="G12" s="2342"/>
      <c r="H12" s="2343"/>
      <c r="I12" s="4"/>
      <c r="J12" s="2344"/>
      <c r="K12" s="2345"/>
    </row>
    <row r="13" spans="1:11" ht="24" customHeight="1" x14ac:dyDescent="0.15">
      <c r="A13" s="3191"/>
      <c r="B13" s="3192"/>
      <c r="C13" s="2346" t="s">
        <v>56</v>
      </c>
      <c r="D13" s="30">
        <f>D12-D11</f>
        <v>1999600.4799999893</v>
      </c>
      <c r="E13" s="2347"/>
      <c r="F13" s="2348"/>
      <c r="G13" s="2349"/>
      <c r="H13" s="2350"/>
      <c r="I13" s="4"/>
      <c r="J13" s="2351"/>
      <c r="K13" s="2352"/>
    </row>
    <row r="14" spans="1:11" ht="24" customHeight="1" x14ac:dyDescent="0.15">
      <c r="A14" s="3191"/>
      <c r="B14" s="3192"/>
      <c r="C14" s="2353" t="s">
        <v>57</v>
      </c>
      <c r="D14" s="30">
        <f>IF(D11=0,0,D13/D11*100)</f>
        <v>0.93004500664380407</v>
      </c>
      <c r="E14" s="2354" t="s">
        <v>19</v>
      </c>
      <c r="F14" s="2355">
        <v>0</v>
      </c>
      <c r="G14" s="2356">
        <v>15</v>
      </c>
      <c r="H14" s="2357" t="s">
        <v>20</v>
      </c>
      <c r="I14" s="4"/>
      <c r="J14" s="4"/>
      <c r="K14" s="4"/>
    </row>
    <row r="15" spans="1:11" ht="24" customHeight="1" x14ac:dyDescent="0.15">
      <c r="A15" s="3191" t="s">
        <v>225</v>
      </c>
      <c r="B15" s="3191" t="s">
        <v>226</v>
      </c>
      <c r="C15" s="2358" t="s">
        <v>23</v>
      </c>
      <c r="D15" s="30">
        <v>204200399.52000001</v>
      </c>
      <c r="E15" s="2359"/>
      <c r="F15" s="2360"/>
      <c r="G15" s="2361"/>
      <c r="H15" s="2362"/>
      <c r="I15" s="4"/>
      <c r="J15" s="2363"/>
      <c r="K15" s="2364"/>
    </row>
    <row r="16" spans="1:11" ht="24" customHeight="1" x14ac:dyDescent="0.15">
      <c r="A16" s="3191"/>
      <c r="B16" s="3191"/>
      <c r="C16" s="2365" t="s">
        <v>55</v>
      </c>
      <c r="D16" s="30">
        <v>216100360.05000001</v>
      </c>
      <c r="E16" s="2366"/>
      <c r="F16" s="2367"/>
      <c r="G16" s="2368"/>
      <c r="H16" s="2369"/>
      <c r="I16" s="4"/>
      <c r="J16" s="2370"/>
      <c r="K16" s="2371"/>
    </row>
    <row r="17" spans="1:11" ht="24" customHeight="1" x14ac:dyDescent="0.15">
      <c r="A17" s="3191"/>
      <c r="B17" s="3191"/>
      <c r="C17" s="2372" t="s">
        <v>56</v>
      </c>
      <c r="D17" s="30">
        <f>D16-D15</f>
        <v>11899960.530000001</v>
      </c>
      <c r="E17" s="2373"/>
      <c r="F17" s="2374"/>
      <c r="G17" s="2375"/>
      <c r="H17" s="2376"/>
      <c r="I17" s="4"/>
      <c r="J17" s="2377"/>
      <c r="K17" s="2378"/>
    </row>
    <row r="18" spans="1:11" ht="24" customHeight="1" x14ac:dyDescent="0.15">
      <c r="A18" s="3191"/>
      <c r="B18" s="3191"/>
      <c r="C18" s="2379" t="s">
        <v>57</v>
      </c>
      <c r="D18" s="30">
        <f>IF(D15=0,0,D17/D15*100)</f>
        <v>5.8275892495668122</v>
      </c>
      <c r="E18" s="2380" t="s">
        <v>19</v>
      </c>
      <c r="F18" s="2381">
        <v>0</v>
      </c>
      <c r="G18" s="2382">
        <v>15</v>
      </c>
      <c r="H18" s="2383" t="s">
        <v>20</v>
      </c>
      <c r="I18" s="4"/>
      <c r="J18" s="4"/>
      <c r="K18" s="4"/>
    </row>
    <row r="19" spans="1:11" ht="24" customHeight="1" x14ac:dyDescent="0.15">
      <c r="A19" s="3191" t="s">
        <v>227</v>
      </c>
      <c r="B19" s="3192" t="s">
        <v>228</v>
      </c>
      <c r="C19" s="2384" t="s">
        <v>23</v>
      </c>
      <c r="D19" s="30">
        <f>D11-D15</f>
        <v>10800000</v>
      </c>
      <c r="E19" s="2385"/>
      <c r="F19" s="2386"/>
      <c r="G19" s="2387"/>
      <c r="H19" s="2388"/>
      <c r="I19" s="4"/>
      <c r="J19" s="2389"/>
      <c r="K19" s="2390"/>
    </row>
    <row r="20" spans="1:11" ht="24" customHeight="1" x14ac:dyDescent="0.15">
      <c r="A20" s="3191"/>
      <c r="B20" s="3192"/>
      <c r="C20" s="2391" t="s">
        <v>55</v>
      </c>
      <c r="D20" s="30">
        <f>D12-D16</f>
        <v>899639.94999998808</v>
      </c>
      <c r="E20" s="2392"/>
      <c r="F20" s="2393"/>
      <c r="G20" s="2394"/>
      <c r="H20" s="2395"/>
      <c r="I20" s="4"/>
      <c r="J20" s="2396"/>
      <c r="K20" s="2397"/>
    </row>
    <row r="21" spans="1:11" ht="24" customHeight="1" x14ac:dyDescent="0.15">
      <c r="A21" s="3191"/>
      <c r="B21" s="3192"/>
      <c r="C21" s="2398" t="s">
        <v>56</v>
      </c>
      <c r="D21" s="30">
        <f>D20-D19</f>
        <v>-9900360.0500000119</v>
      </c>
      <c r="E21" s="2399"/>
      <c r="F21" s="2400"/>
      <c r="G21" s="2401"/>
      <c r="H21" s="2402"/>
      <c r="I21" s="4"/>
      <c r="J21" s="2403"/>
      <c r="K21" s="2404"/>
    </row>
    <row r="22" spans="1:11" ht="24" customHeight="1" x14ac:dyDescent="0.15">
      <c r="A22" s="3191"/>
      <c r="B22" s="3192"/>
      <c r="C22" s="2405" t="s">
        <v>57</v>
      </c>
      <c r="D22" s="30">
        <f>IF(D21=0,0,D21/D19*100)</f>
        <v>-91.670000462963074</v>
      </c>
      <c r="E22" s="2406"/>
      <c r="F22" s="2407"/>
      <c r="G22" s="2408"/>
      <c r="H22" s="2409"/>
      <c r="I22" s="4"/>
      <c r="J22" s="2410"/>
      <c r="K22" s="2411"/>
    </row>
    <row r="23" spans="1:11" ht="24" customHeight="1" x14ac:dyDescent="0.15">
      <c r="A23" s="3191" t="s">
        <v>60</v>
      </c>
      <c r="B23" s="3192" t="s">
        <v>205</v>
      </c>
      <c r="C23" s="2412" t="s">
        <v>23</v>
      </c>
      <c r="D23" s="30">
        <v>334150000</v>
      </c>
      <c r="E23" s="2413"/>
      <c r="F23" s="2414"/>
      <c r="G23" s="2415"/>
      <c r="H23" s="2416"/>
      <c r="I23" s="4"/>
      <c r="J23" s="2417"/>
      <c r="K23" s="2418"/>
    </row>
    <row r="24" spans="1:11" ht="24" customHeight="1" x14ac:dyDescent="0.15">
      <c r="A24" s="3191"/>
      <c r="B24" s="3192"/>
      <c r="C24" s="2419" t="s">
        <v>55</v>
      </c>
      <c r="D24" s="30">
        <v>371900000</v>
      </c>
      <c r="E24" s="2420"/>
      <c r="F24" s="2421"/>
      <c r="G24" s="2422"/>
      <c r="H24" s="2423"/>
      <c r="I24" s="4"/>
      <c r="J24" s="2424"/>
      <c r="K24" s="2425"/>
    </row>
    <row r="25" spans="1:11" ht="24" customHeight="1" x14ac:dyDescent="0.15">
      <c r="A25" s="3191"/>
      <c r="B25" s="3192"/>
      <c r="C25" s="2426" t="s">
        <v>56</v>
      </c>
      <c r="D25" s="30">
        <f>D24-D23</f>
        <v>37750000</v>
      </c>
      <c r="E25" s="2427"/>
      <c r="F25" s="2428"/>
      <c r="G25" s="2429"/>
      <c r="H25" s="2430"/>
      <c r="I25" s="4"/>
      <c r="J25" s="2431"/>
      <c r="K25" s="2432"/>
    </row>
    <row r="26" spans="1:11" ht="24" customHeight="1" x14ac:dyDescent="0.15">
      <c r="A26" s="3191"/>
      <c r="B26" s="3192"/>
      <c r="C26" s="2433" t="s">
        <v>57</v>
      </c>
      <c r="D26" s="30">
        <f>IF(D23=0,0,D25/D23*100)</f>
        <v>11.297321562172677</v>
      </c>
      <c r="E26" s="2434" t="s">
        <v>19</v>
      </c>
      <c r="F26" s="2435">
        <v>0</v>
      </c>
      <c r="G26" s="2436">
        <v>30</v>
      </c>
      <c r="H26" s="2437" t="s">
        <v>20</v>
      </c>
      <c r="I26" s="4"/>
      <c r="J26" s="4"/>
      <c r="K26" s="4"/>
    </row>
    <row r="27" spans="1:11" ht="24" customHeight="1" x14ac:dyDescent="0.15">
      <c r="A27" s="3191" t="s">
        <v>229</v>
      </c>
      <c r="B27" s="3192" t="s">
        <v>230</v>
      </c>
      <c r="C27" s="2438" t="s">
        <v>23</v>
      </c>
      <c r="D27" s="30">
        <v>58550000</v>
      </c>
      <c r="E27" s="2439"/>
      <c r="F27" s="2440"/>
      <c r="G27" s="2441"/>
      <c r="H27" s="2442"/>
      <c r="I27" s="2443"/>
      <c r="J27" s="2444"/>
      <c r="K27" s="2445"/>
    </row>
    <row r="28" spans="1:11" ht="24" customHeight="1" x14ac:dyDescent="0.15">
      <c r="A28" s="3191"/>
      <c r="B28" s="3192"/>
      <c r="C28" s="2446" t="s">
        <v>55</v>
      </c>
      <c r="D28" s="30">
        <v>73700000</v>
      </c>
      <c r="E28" s="2447"/>
      <c r="F28" s="2448"/>
      <c r="G28" s="2449"/>
      <c r="H28" s="2450"/>
      <c r="I28" s="2451"/>
      <c r="J28" s="2452"/>
      <c r="K28" s="2453"/>
    </row>
    <row r="29" spans="1:11" ht="24" customHeight="1" x14ac:dyDescent="0.15">
      <c r="A29" s="3191"/>
      <c r="B29" s="3192"/>
      <c r="C29" s="2454" t="s">
        <v>56</v>
      </c>
      <c r="D29" s="30">
        <f>D28-D27</f>
        <v>15150000</v>
      </c>
      <c r="E29" s="2455"/>
      <c r="F29" s="2456"/>
      <c r="G29" s="2457"/>
      <c r="H29" s="2458"/>
      <c r="I29" s="2459"/>
      <c r="J29" s="2460"/>
      <c r="K29" s="2461"/>
    </row>
    <row r="30" spans="1:11" ht="24" customHeight="1" x14ac:dyDescent="0.15">
      <c r="A30" s="3191"/>
      <c r="B30" s="3192"/>
      <c r="C30" s="2462" t="s">
        <v>57</v>
      </c>
      <c r="D30" s="30">
        <f>IF(D27=0,0,D29/D27*100)</f>
        <v>25.875320239111872</v>
      </c>
      <c r="E30" s="2463" t="s">
        <v>19</v>
      </c>
      <c r="F30" s="2464">
        <v>0</v>
      </c>
      <c r="G30" s="2465">
        <v>10</v>
      </c>
      <c r="H30" s="2466" t="s">
        <v>96</v>
      </c>
      <c r="I30" s="2467" t="s">
        <v>231</v>
      </c>
      <c r="J30" s="2468"/>
      <c r="K30" s="2469"/>
    </row>
    <row r="31" spans="1:11" ht="24" customHeight="1" x14ac:dyDescent="0.15">
      <c r="A31" s="3191" t="s">
        <v>61</v>
      </c>
      <c r="B31" s="3192" t="s">
        <v>62</v>
      </c>
      <c r="C31" s="2470" t="s">
        <v>63</v>
      </c>
      <c r="D31" s="30">
        <v>371900000</v>
      </c>
      <c r="E31" s="2471"/>
      <c r="F31" s="2472"/>
      <c r="G31" s="2473"/>
      <c r="H31" s="2474"/>
      <c r="I31" s="2475"/>
      <c r="J31" s="2476"/>
      <c r="K31" s="2477"/>
    </row>
    <row r="32" spans="1:11" ht="24" customHeight="1" x14ac:dyDescent="0.15">
      <c r="A32" s="3191"/>
      <c r="B32" s="3192"/>
      <c r="C32" s="2478" t="s">
        <v>64</v>
      </c>
      <c r="D32" s="30">
        <v>371900000</v>
      </c>
      <c r="E32" s="2479"/>
      <c r="F32" s="2480"/>
      <c r="G32" s="2481"/>
      <c r="H32" s="2482"/>
      <c r="I32" s="2483"/>
      <c r="J32" s="2484"/>
      <c r="K32" s="2485"/>
    </row>
    <row r="33" spans="1:11" ht="24" customHeight="1" x14ac:dyDescent="0.15">
      <c r="A33" s="3191"/>
      <c r="B33" s="3192"/>
      <c r="C33" s="2486" t="s">
        <v>18</v>
      </c>
      <c r="D33" s="30">
        <f>D32-D31</f>
        <v>0</v>
      </c>
      <c r="E33" s="2487" t="s">
        <v>19</v>
      </c>
      <c r="F33" s="2488">
        <v>0</v>
      </c>
      <c r="G33" s="2489">
        <v>0</v>
      </c>
      <c r="H33" s="2490" t="s">
        <v>20</v>
      </c>
      <c r="I33" s="4"/>
      <c r="J33" s="4"/>
      <c r="K33" s="4"/>
    </row>
    <row r="34" spans="1:11" ht="24" customHeight="1" x14ac:dyDescent="0.15">
      <c r="A34" s="3191"/>
      <c r="B34" s="3192"/>
      <c r="C34" s="2491" t="s">
        <v>65</v>
      </c>
      <c r="D34" s="2492">
        <v>73700000</v>
      </c>
      <c r="E34" s="2493"/>
      <c r="F34" s="2494"/>
      <c r="G34" s="2495"/>
      <c r="H34" s="2496"/>
      <c r="I34" s="2497"/>
      <c r="J34" s="2498"/>
      <c r="K34" s="2499"/>
    </row>
    <row r="35" spans="1:11" ht="24" customHeight="1" x14ac:dyDescent="0.15">
      <c r="A35" s="3191"/>
      <c r="B35" s="3192"/>
      <c r="C35" s="2500" t="s">
        <v>66</v>
      </c>
      <c r="D35" s="30">
        <v>73700000</v>
      </c>
      <c r="E35" s="2501"/>
      <c r="F35" s="2502"/>
      <c r="G35" s="2503"/>
      <c r="H35" s="2504"/>
      <c r="I35" s="2505"/>
      <c r="J35" s="2506"/>
      <c r="K35" s="2507"/>
    </row>
    <row r="36" spans="1:11" ht="24" customHeight="1" x14ac:dyDescent="0.15">
      <c r="A36" s="3191"/>
      <c r="B36" s="3192"/>
      <c r="C36" s="2508" t="s">
        <v>18</v>
      </c>
      <c r="D36" s="30">
        <f>D35-D34</f>
        <v>0</v>
      </c>
      <c r="E36" s="2509" t="s">
        <v>19</v>
      </c>
      <c r="F36" s="2510">
        <v>0</v>
      </c>
      <c r="G36" s="2511">
        <v>0</v>
      </c>
      <c r="H36" s="2512" t="s">
        <v>20</v>
      </c>
      <c r="I36" s="4"/>
      <c r="J36" s="4"/>
      <c r="K36" s="4"/>
    </row>
    <row r="37" spans="1:11" ht="24" customHeight="1" x14ac:dyDescent="0.15">
      <c r="A37" s="3191" t="s">
        <v>142</v>
      </c>
      <c r="B37" s="3192" t="s">
        <v>232</v>
      </c>
      <c r="C37" s="2513" t="s">
        <v>23</v>
      </c>
      <c r="D37" s="30">
        <v>100000</v>
      </c>
      <c r="E37" s="2514"/>
      <c r="F37" s="2515"/>
      <c r="G37" s="2516"/>
      <c r="H37" s="2517"/>
      <c r="I37" s="4"/>
      <c r="J37" s="2518"/>
      <c r="K37" s="2519"/>
    </row>
    <row r="38" spans="1:11" ht="24" customHeight="1" x14ac:dyDescent="0.15">
      <c r="A38" s="3191"/>
      <c r="B38" s="3192"/>
      <c r="C38" s="2520" t="s">
        <v>55</v>
      </c>
      <c r="D38" s="30">
        <v>100000</v>
      </c>
      <c r="E38" s="2521"/>
      <c r="F38" s="2522"/>
      <c r="G38" s="2523"/>
      <c r="H38" s="2524"/>
      <c r="I38" s="4"/>
      <c r="J38" s="2525"/>
      <c r="K38" s="2526"/>
    </row>
    <row r="39" spans="1:11" ht="24" customHeight="1" x14ac:dyDescent="0.15">
      <c r="A39" s="3191"/>
      <c r="B39" s="3192"/>
      <c r="C39" s="2527" t="s">
        <v>56</v>
      </c>
      <c r="D39" s="30">
        <f>D38-D37</f>
        <v>0</v>
      </c>
      <c r="E39" s="2528"/>
      <c r="F39" s="2529"/>
      <c r="G39" s="2530"/>
      <c r="H39" s="2531"/>
      <c r="I39" s="4"/>
      <c r="J39" s="2532"/>
      <c r="K39" s="2533"/>
    </row>
    <row r="40" spans="1:11" ht="24" customHeight="1" x14ac:dyDescent="0.15">
      <c r="A40" s="3191"/>
      <c r="B40" s="3192"/>
      <c r="C40" s="2534" t="s">
        <v>57</v>
      </c>
      <c r="D40" s="30">
        <f>IF(D37=0,0,D39/D37*100)</f>
        <v>0</v>
      </c>
      <c r="E40" s="2535"/>
      <c r="F40" s="2536"/>
      <c r="G40" s="2537"/>
      <c r="H40" s="2538"/>
      <c r="I40" s="4"/>
      <c r="J40" s="2539"/>
      <c r="K40" s="2540"/>
    </row>
    <row r="41" spans="1:11" ht="24" customHeight="1" x14ac:dyDescent="0.15">
      <c r="A41" s="3191" t="s">
        <v>233</v>
      </c>
      <c r="B41" s="3191" t="s">
        <v>68</v>
      </c>
      <c r="C41" s="2541" t="s">
        <v>23</v>
      </c>
      <c r="D41" s="30">
        <v>0.62</v>
      </c>
      <c r="E41" s="2542" t="s">
        <v>19</v>
      </c>
      <c r="F41" s="2543">
        <v>0.35</v>
      </c>
      <c r="G41" s="2544">
        <v>4</v>
      </c>
      <c r="H41" s="2545" t="s">
        <v>20</v>
      </c>
      <c r="I41" s="4"/>
      <c r="J41" s="4"/>
      <c r="K41" s="4"/>
    </row>
    <row r="42" spans="1:11" ht="24" customHeight="1" x14ac:dyDescent="0.15">
      <c r="A42" s="3191"/>
      <c r="B42" s="3191"/>
      <c r="C42" s="2546" t="s">
        <v>55</v>
      </c>
      <c r="D42" s="30">
        <v>0.86</v>
      </c>
      <c r="E42" s="2547" t="s">
        <v>19</v>
      </c>
      <c r="F42" s="2548">
        <v>0.35</v>
      </c>
      <c r="G42" s="2549">
        <v>4</v>
      </c>
      <c r="H42" s="2550" t="s">
        <v>20</v>
      </c>
      <c r="I42" s="4"/>
      <c r="J42" s="4"/>
      <c r="K42" s="4"/>
    </row>
    <row r="43" spans="1:11" ht="24" customHeight="1" x14ac:dyDescent="0.15">
      <c r="A43" s="3191"/>
      <c r="B43" s="3191"/>
      <c r="C43" s="2551" t="s">
        <v>56</v>
      </c>
      <c r="D43" s="30">
        <f>D42-D41</f>
        <v>0.24</v>
      </c>
      <c r="E43" s="2552"/>
      <c r="F43" s="2553"/>
      <c r="G43" s="2554"/>
      <c r="H43" s="2555"/>
      <c r="I43" s="4"/>
      <c r="J43" s="2556"/>
      <c r="K43" s="2557"/>
    </row>
    <row r="44" spans="1:11" ht="24" customHeight="1" x14ac:dyDescent="0.15">
      <c r="A44" s="3191" t="s">
        <v>234</v>
      </c>
      <c r="B44" s="3192" t="s">
        <v>235</v>
      </c>
      <c r="C44" s="2558" t="s">
        <v>23</v>
      </c>
      <c r="D44" s="30">
        <v>7000000</v>
      </c>
      <c r="E44" s="2559"/>
      <c r="F44" s="2560"/>
      <c r="G44" s="2561"/>
      <c r="H44" s="2562"/>
      <c r="I44" s="4"/>
      <c r="J44" s="2563"/>
      <c r="K44" s="2564"/>
    </row>
    <row r="45" spans="1:11" ht="24" customHeight="1" x14ac:dyDescent="0.15">
      <c r="A45" s="3191"/>
      <c r="B45" s="3192"/>
      <c r="C45" s="2565" t="s">
        <v>55</v>
      </c>
      <c r="D45" s="30">
        <v>7100000</v>
      </c>
      <c r="E45" s="2566"/>
      <c r="F45" s="2567"/>
      <c r="G45" s="2568"/>
      <c r="H45" s="2569"/>
      <c r="I45" s="4"/>
      <c r="J45" s="2570"/>
      <c r="K45" s="2571"/>
    </row>
    <row r="46" spans="1:11" ht="24" customHeight="1" x14ac:dyDescent="0.15">
      <c r="A46" s="3191"/>
      <c r="B46" s="3192"/>
      <c r="C46" s="2572" t="s">
        <v>56</v>
      </c>
      <c r="D46" s="30">
        <f>D45-D44</f>
        <v>100000</v>
      </c>
      <c r="E46" s="2573"/>
      <c r="F46" s="2574"/>
      <c r="G46" s="2575"/>
      <c r="H46" s="2576"/>
      <c r="I46" s="4"/>
      <c r="J46" s="2577"/>
      <c r="K46" s="2578"/>
    </row>
    <row r="47" spans="1:11" ht="24" customHeight="1" x14ac:dyDescent="0.15">
      <c r="A47" s="3191"/>
      <c r="B47" s="3192"/>
      <c r="C47" s="2579" t="s">
        <v>57</v>
      </c>
      <c r="D47" s="30">
        <f>IF(D44=0,0,D46/D44*100)</f>
        <v>1.4285714285714286</v>
      </c>
      <c r="E47" s="2580" t="s">
        <v>19</v>
      </c>
      <c r="F47" s="2581">
        <v>-30</v>
      </c>
      <c r="G47" s="2582">
        <v>30</v>
      </c>
      <c r="H47" s="2583" t="s">
        <v>20</v>
      </c>
      <c r="I47" s="4"/>
      <c r="J47" s="4"/>
      <c r="K47" s="4"/>
    </row>
    <row r="48" spans="1:11" ht="24" customHeight="1" x14ac:dyDescent="0.15">
      <c r="A48" s="3191" t="s">
        <v>236</v>
      </c>
      <c r="B48" s="3191" t="s">
        <v>237</v>
      </c>
      <c r="C48" s="2584" t="s">
        <v>23</v>
      </c>
      <c r="D48" s="30">
        <v>5450000</v>
      </c>
      <c r="E48" s="2585" t="s">
        <v>19</v>
      </c>
      <c r="F48" s="2586">
        <v>0</v>
      </c>
      <c r="G48" s="2587">
        <v>0</v>
      </c>
      <c r="H48" s="2588" t="s">
        <v>96</v>
      </c>
      <c r="I48" s="4" t="s">
        <v>238</v>
      </c>
      <c r="J48" s="4"/>
      <c r="K48" s="4"/>
    </row>
    <row r="49" spans="1:11" ht="24" customHeight="1" x14ac:dyDescent="0.15">
      <c r="A49" s="3191"/>
      <c r="B49" s="3191"/>
      <c r="C49" s="2589" t="s">
        <v>55</v>
      </c>
      <c r="D49" s="30">
        <v>200000</v>
      </c>
      <c r="E49" s="2590" t="s">
        <v>19</v>
      </c>
      <c r="F49" s="2591">
        <v>0</v>
      </c>
      <c r="G49" s="2592">
        <v>0</v>
      </c>
      <c r="H49" s="2593" t="s">
        <v>96</v>
      </c>
      <c r="I49" s="4" t="s">
        <v>238</v>
      </c>
      <c r="J49" s="4"/>
      <c r="K49" s="4"/>
    </row>
    <row r="50" spans="1:11" ht="24" customHeight="1" x14ac:dyDescent="0.15">
      <c r="A50" s="3191"/>
      <c r="B50" s="3191"/>
      <c r="C50" s="2594" t="s">
        <v>56</v>
      </c>
      <c r="D50" s="30">
        <f>D49-D48</f>
        <v>-5250000</v>
      </c>
      <c r="E50" s="2595"/>
      <c r="F50" s="2596"/>
      <c r="G50" s="2597"/>
      <c r="H50" s="2598"/>
      <c r="I50" s="4"/>
      <c r="J50" s="2599"/>
      <c r="K50" s="2600"/>
    </row>
    <row r="51" spans="1:11" ht="24" customHeight="1" x14ac:dyDescent="0.15">
      <c r="A51" s="3191"/>
      <c r="B51" s="3191"/>
      <c r="C51" s="2601" t="s">
        <v>57</v>
      </c>
      <c r="D51" s="30">
        <f>IF(D48=0,0,D50/D48*100)</f>
        <v>-96.330275229357795</v>
      </c>
      <c r="E51" s="2602"/>
      <c r="F51" s="2603"/>
      <c r="G51" s="2604"/>
      <c r="H51" s="2605"/>
      <c r="I51" s="4"/>
      <c r="J51" s="2606"/>
      <c r="K51" s="2607"/>
    </row>
    <row r="52" spans="1:11" ht="24" customHeight="1" x14ac:dyDescent="0.15">
      <c r="A52" s="3191" t="s">
        <v>239</v>
      </c>
      <c r="B52" s="3191" t="s">
        <v>240</v>
      </c>
      <c r="C52" s="2608" t="s">
        <v>23</v>
      </c>
      <c r="D52" s="30">
        <v>5450000</v>
      </c>
      <c r="E52" s="2609" t="s">
        <v>19</v>
      </c>
      <c r="F52" s="2610">
        <v>0</v>
      </c>
      <c r="G52" s="2611">
        <v>0</v>
      </c>
      <c r="H52" s="2612" t="s">
        <v>96</v>
      </c>
      <c r="I52" s="4" t="s">
        <v>238</v>
      </c>
      <c r="J52" s="4"/>
      <c r="K52" s="4"/>
    </row>
    <row r="53" spans="1:11" ht="24" customHeight="1" x14ac:dyDescent="0.15">
      <c r="A53" s="3191"/>
      <c r="B53" s="3191"/>
      <c r="C53" s="2613" t="s">
        <v>55</v>
      </c>
      <c r="D53" s="30">
        <v>200000</v>
      </c>
      <c r="E53" s="2614" t="s">
        <v>19</v>
      </c>
      <c r="F53" s="2615">
        <v>0</v>
      </c>
      <c r="G53" s="2616">
        <v>0</v>
      </c>
      <c r="H53" s="2617" t="s">
        <v>96</v>
      </c>
      <c r="I53" s="4" t="s">
        <v>238</v>
      </c>
      <c r="J53" s="4"/>
      <c r="K53" s="4"/>
    </row>
    <row r="54" spans="1:11" ht="24" customHeight="1" x14ac:dyDescent="0.15">
      <c r="A54" s="3169" t="s">
        <v>149</v>
      </c>
      <c r="B54" s="3169"/>
      <c r="C54" s="3170"/>
      <c r="D54" s="3170"/>
      <c r="E54" s="3170"/>
      <c r="F54" s="3170"/>
      <c r="G54" s="3170"/>
      <c r="H54" s="3171"/>
      <c r="I54" s="3170"/>
      <c r="J54" s="2618"/>
      <c r="K54" s="2619"/>
    </row>
    <row r="55" spans="1:11" ht="24" customHeight="1" x14ac:dyDescent="0.15">
      <c r="A55" s="3191" t="s">
        <v>241</v>
      </c>
      <c r="B55" s="3192" t="s">
        <v>54</v>
      </c>
      <c r="C55" s="2620" t="s">
        <v>23</v>
      </c>
      <c r="D55" s="30">
        <v>570700000</v>
      </c>
      <c r="E55" s="2621"/>
      <c r="F55" s="2622"/>
      <c r="G55" s="2623"/>
      <c r="H55" s="2624"/>
      <c r="I55" s="4"/>
      <c r="J55" s="2625"/>
      <c r="K55" s="2626"/>
    </row>
    <row r="56" spans="1:11" ht="24" customHeight="1" x14ac:dyDescent="0.15">
      <c r="A56" s="3191"/>
      <c r="B56" s="3192"/>
      <c r="C56" s="2627" t="s">
        <v>55</v>
      </c>
      <c r="D56" s="30">
        <v>596250000</v>
      </c>
      <c r="E56" s="2628"/>
      <c r="F56" s="2629"/>
      <c r="G56" s="2630"/>
      <c r="H56" s="2631"/>
      <c r="I56" s="4"/>
      <c r="J56" s="2632"/>
      <c r="K56" s="2633"/>
    </row>
    <row r="57" spans="1:11" ht="24" customHeight="1" x14ac:dyDescent="0.15">
      <c r="A57" s="3191"/>
      <c r="B57" s="3192"/>
      <c r="C57" s="2634" t="s">
        <v>56</v>
      </c>
      <c r="D57" s="30">
        <f>D56-D55</f>
        <v>25550000</v>
      </c>
      <c r="E57" s="2635"/>
      <c r="F57" s="2636"/>
      <c r="G57" s="2637"/>
      <c r="H57" s="2638"/>
      <c r="I57" s="4"/>
      <c r="J57" s="2639"/>
      <c r="K57" s="2640"/>
    </row>
    <row r="58" spans="1:11" ht="24" customHeight="1" x14ac:dyDescent="0.15">
      <c r="A58" s="3191"/>
      <c r="B58" s="3192"/>
      <c r="C58" s="2641" t="s">
        <v>57</v>
      </c>
      <c r="D58" s="30">
        <f>IF(D55=0,0,D57/D55*100)</f>
        <v>4.4769581216050467</v>
      </c>
      <c r="E58" s="2642" t="s">
        <v>19</v>
      </c>
      <c r="F58" s="2643">
        <v>0</v>
      </c>
      <c r="G58" s="2644">
        <v>15</v>
      </c>
      <c r="H58" s="2645" t="s">
        <v>20</v>
      </c>
      <c r="I58" s="4"/>
      <c r="J58" s="4"/>
      <c r="K58" s="4"/>
    </row>
    <row r="59" spans="1:11" ht="24" customHeight="1" x14ac:dyDescent="0.15">
      <c r="A59" s="3191" t="s">
        <v>71</v>
      </c>
      <c r="B59" s="3192" t="s">
        <v>206</v>
      </c>
      <c r="C59" s="2646" t="s">
        <v>23</v>
      </c>
      <c r="D59" s="30">
        <v>560000000</v>
      </c>
      <c r="E59" s="2647"/>
      <c r="F59" s="2648"/>
      <c r="G59" s="2649"/>
      <c r="H59" s="2650"/>
      <c r="I59" s="4"/>
      <c r="J59" s="2651"/>
      <c r="K59" s="2652"/>
    </row>
    <row r="60" spans="1:11" ht="24" customHeight="1" x14ac:dyDescent="0.15">
      <c r="A60" s="3191"/>
      <c r="B60" s="3192"/>
      <c r="C60" s="2653" t="s">
        <v>55</v>
      </c>
      <c r="D60" s="30">
        <v>585000000</v>
      </c>
      <c r="E60" s="2654"/>
      <c r="F60" s="2655"/>
      <c r="G60" s="2656"/>
      <c r="H60" s="2657"/>
      <c r="I60" s="4"/>
      <c r="J60" s="2658"/>
      <c r="K60" s="2659"/>
    </row>
    <row r="61" spans="1:11" ht="24" customHeight="1" x14ac:dyDescent="0.15">
      <c r="A61" s="3191"/>
      <c r="B61" s="3192"/>
      <c r="C61" s="2660" t="s">
        <v>56</v>
      </c>
      <c r="D61" s="30">
        <f>D60-D59</f>
        <v>25000000</v>
      </c>
      <c r="E61" s="2661"/>
      <c r="F61" s="2662"/>
      <c r="G61" s="2663"/>
      <c r="H61" s="2664"/>
      <c r="I61" s="4"/>
      <c r="J61" s="2665"/>
      <c r="K61" s="2666"/>
    </row>
    <row r="62" spans="1:11" ht="24" customHeight="1" x14ac:dyDescent="0.15">
      <c r="A62" s="3191"/>
      <c r="B62" s="3192"/>
      <c r="C62" s="2667" t="s">
        <v>57</v>
      </c>
      <c r="D62" s="30">
        <f>IF(D59=0,0,D61/D59*100)</f>
        <v>4.4642857142857144</v>
      </c>
      <c r="E62" s="2668" t="s">
        <v>19</v>
      </c>
      <c r="F62" s="2669">
        <v>0</v>
      </c>
      <c r="G62" s="2670">
        <v>15</v>
      </c>
      <c r="H62" s="2671" t="s">
        <v>20</v>
      </c>
      <c r="I62" s="4"/>
      <c r="J62" s="4"/>
      <c r="K62" s="4"/>
    </row>
    <row r="63" spans="1:11" ht="24" customHeight="1" x14ac:dyDescent="0.15">
      <c r="A63" s="3191" t="s">
        <v>242</v>
      </c>
      <c r="B63" s="3191" t="s">
        <v>243</v>
      </c>
      <c r="C63" s="2672" t="s">
        <v>23</v>
      </c>
      <c r="D63" s="30">
        <v>529190000</v>
      </c>
      <c r="E63" s="2673"/>
      <c r="F63" s="2674"/>
      <c r="G63" s="2675"/>
      <c r="H63" s="2676"/>
      <c r="I63" s="4"/>
      <c r="J63" s="2677"/>
      <c r="K63" s="2678"/>
    </row>
    <row r="64" spans="1:11" ht="24" customHeight="1" x14ac:dyDescent="0.15">
      <c r="A64" s="3191"/>
      <c r="B64" s="3191"/>
      <c r="C64" s="2679" t="s">
        <v>55</v>
      </c>
      <c r="D64" s="30">
        <v>554740000</v>
      </c>
      <c r="E64" s="2680"/>
      <c r="F64" s="2681"/>
      <c r="G64" s="2682"/>
      <c r="H64" s="2683"/>
      <c r="I64" s="4"/>
      <c r="J64" s="2684"/>
      <c r="K64" s="2685"/>
    </row>
    <row r="65" spans="1:11" ht="24" customHeight="1" x14ac:dyDescent="0.15">
      <c r="A65" s="3191"/>
      <c r="B65" s="3191"/>
      <c r="C65" s="2686" t="s">
        <v>56</v>
      </c>
      <c r="D65" s="30">
        <f>D64-D63</f>
        <v>25550000</v>
      </c>
      <c r="E65" s="2687"/>
      <c r="F65" s="2688"/>
      <c r="G65" s="2689"/>
      <c r="H65" s="2690"/>
      <c r="I65" s="4"/>
      <c r="J65" s="2691"/>
      <c r="K65" s="2692"/>
    </row>
    <row r="66" spans="1:11" ht="24" customHeight="1" x14ac:dyDescent="0.15">
      <c r="A66" s="3191"/>
      <c r="B66" s="3191"/>
      <c r="C66" s="2693" t="s">
        <v>57</v>
      </c>
      <c r="D66" s="30">
        <f>IF(D63=0,0,D65/D63*100)</f>
        <v>4.8281335626145614</v>
      </c>
      <c r="E66" s="2694" t="s">
        <v>19</v>
      </c>
      <c r="F66" s="2695">
        <v>0</v>
      </c>
      <c r="G66" s="2696">
        <v>15</v>
      </c>
      <c r="H66" s="2697" t="s">
        <v>20</v>
      </c>
      <c r="I66" s="4"/>
      <c r="J66" s="4"/>
      <c r="K66" s="4"/>
    </row>
    <row r="67" spans="1:11" ht="24" customHeight="1" x14ac:dyDescent="0.15">
      <c r="A67" s="3191" t="s">
        <v>244</v>
      </c>
      <c r="B67" s="3192" t="s">
        <v>245</v>
      </c>
      <c r="C67" s="2698" t="s">
        <v>23</v>
      </c>
      <c r="D67" s="30">
        <v>30810000</v>
      </c>
      <c r="E67" s="2699"/>
      <c r="F67" s="2700"/>
      <c r="G67" s="2701"/>
      <c r="H67" s="2702"/>
      <c r="I67" s="4"/>
      <c r="J67" s="2703"/>
      <c r="K67" s="2704"/>
    </row>
    <row r="68" spans="1:11" ht="24" customHeight="1" x14ac:dyDescent="0.15">
      <c r="A68" s="3191"/>
      <c r="B68" s="3192"/>
      <c r="C68" s="2705" t="s">
        <v>55</v>
      </c>
      <c r="D68" s="2706">
        <v>30260000</v>
      </c>
      <c r="E68" s="2707"/>
      <c r="F68" s="2708"/>
      <c r="G68" s="2709"/>
      <c r="H68" s="2710"/>
      <c r="I68" s="4"/>
      <c r="J68" s="2711"/>
      <c r="K68" s="2712"/>
    </row>
    <row r="69" spans="1:11" ht="24" customHeight="1" x14ac:dyDescent="0.15">
      <c r="A69" s="3191"/>
      <c r="B69" s="3192"/>
      <c r="C69" s="2713" t="s">
        <v>56</v>
      </c>
      <c r="D69" s="30">
        <f>D68-D67</f>
        <v>-550000</v>
      </c>
      <c r="E69" s="2714"/>
      <c r="F69" s="2715"/>
      <c r="G69" s="2716"/>
      <c r="H69" s="2717"/>
      <c r="I69" s="4"/>
      <c r="J69" s="2718"/>
      <c r="K69" s="2719"/>
    </row>
    <row r="70" spans="1:11" ht="24" customHeight="1" x14ac:dyDescent="0.15">
      <c r="A70" s="3191"/>
      <c r="B70" s="3192"/>
      <c r="C70" s="2720" t="s">
        <v>57</v>
      </c>
      <c r="D70" s="30">
        <f>IF(D67=0,0,D69/D67*100)</f>
        <v>-1.7851346965271015</v>
      </c>
      <c r="E70" s="2721"/>
      <c r="F70" s="2722"/>
      <c r="G70" s="2723"/>
      <c r="H70" s="2724"/>
      <c r="I70" s="4"/>
      <c r="J70" s="2725"/>
      <c r="K70" s="2726"/>
    </row>
    <row r="71" spans="1:11" ht="24" customHeight="1" x14ac:dyDescent="0.15">
      <c r="A71" s="3191" t="s">
        <v>246</v>
      </c>
      <c r="B71" s="3191" t="s">
        <v>247</v>
      </c>
      <c r="C71" s="2727" t="s">
        <v>23</v>
      </c>
      <c r="D71" s="30">
        <v>62221.05</v>
      </c>
      <c r="E71" s="2728"/>
      <c r="F71" s="2729"/>
      <c r="G71" s="2730"/>
      <c r="H71" s="2731"/>
      <c r="I71" s="4"/>
      <c r="J71" s="2732"/>
      <c r="K71" s="2733"/>
    </row>
    <row r="72" spans="1:11" ht="24" customHeight="1" x14ac:dyDescent="0.15">
      <c r="A72" s="3191"/>
      <c r="B72" s="3191"/>
      <c r="C72" s="2734" t="s">
        <v>55</v>
      </c>
      <c r="D72" s="30">
        <v>63500.46</v>
      </c>
      <c r="E72" s="2735"/>
      <c r="F72" s="2736"/>
      <c r="G72" s="2737"/>
      <c r="H72" s="2738"/>
      <c r="I72" s="4"/>
      <c r="J72" s="2739"/>
      <c r="K72" s="2740"/>
    </row>
    <row r="73" spans="1:11" ht="24" customHeight="1" x14ac:dyDescent="0.15">
      <c r="A73" s="3191"/>
      <c r="B73" s="3191"/>
      <c r="C73" s="2741" t="s">
        <v>56</v>
      </c>
      <c r="D73" s="30">
        <f>D72-D71</f>
        <v>1279.4099999999962</v>
      </c>
      <c r="E73" s="2742"/>
      <c r="F73" s="2743"/>
      <c r="G73" s="2744"/>
      <c r="H73" s="2745"/>
      <c r="I73" s="4"/>
      <c r="J73" s="2746"/>
      <c r="K73" s="2747"/>
    </row>
    <row r="74" spans="1:11" ht="24" customHeight="1" x14ac:dyDescent="0.15">
      <c r="A74" s="3191"/>
      <c r="B74" s="3191"/>
      <c r="C74" s="2748" t="s">
        <v>57</v>
      </c>
      <c r="D74" s="30">
        <f>IF(D71=0,0,D73/D71*100)</f>
        <v>2.0562333808252933</v>
      </c>
      <c r="E74" s="2749" t="s">
        <v>19</v>
      </c>
      <c r="F74" s="2750">
        <v>2</v>
      </c>
      <c r="G74" s="2751">
        <v>4</v>
      </c>
      <c r="H74" s="2752" t="s">
        <v>20</v>
      </c>
      <c r="I74" s="4"/>
      <c r="J74" s="4"/>
      <c r="K74" s="4"/>
    </row>
    <row r="75" spans="1:11" ht="24" customHeight="1" x14ac:dyDescent="0.15">
      <c r="A75" s="3191" t="s">
        <v>248</v>
      </c>
      <c r="B75" s="3192" t="s">
        <v>249</v>
      </c>
      <c r="C75" s="2753" t="s">
        <v>23</v>
      </c>
      <c r="D75" s="30">
        <v>10000000</v>
      </c>
      <c r="E75" s="2754"/>
      <c r="F75" s="2755"/>
      <c r="G75" s="2756"/>
      <c r="H75" s="2757"/>
      <c r="I75" s="4"/>
      <c r="J75" s="2758"/>
      <c r="K75" s="2759"/>
    </row>
    <row r="76" spans="1:11" ht="24" customHeight="1" x14ac:dyDescent="0.15">
      <c r="A76" s="3191"/>
      <c r="B76" s="3192"/>
      <c r="C76" s="2760" t="s">
        <v>55</v>
      </c>
      <c r="D76" s="30">
        <v>10500000</v>
      </c>
      <c r="E76" s="2761"/>
      <c r="F76" s="2762"/>
      <c r="G76" s="2763"/>
      <c r="H76" s="2764"/>
      <c r="I76" s="4"/>
      <c r="J76" s="2765"/>
      <c r="K76" s="2766"/>
    </row>
    <row r="77" spans="1:11" ht="24" customHeight="1" x14ac:dyDescent="0.15">
      <c r="A77" s="3191"/>
      <c r="B77" s="3192"/>
      <c r="C77" s="2767" t="s">
        <v>56</v>
      </c>
      <c r="D77" s="30">
        <f>D76-D75</f>
        <v>500000</v>
      </c>
      <c r="E77" s="2768"/>
      <c r="F77" s="2769"/>
      <c r="G77" s="2770"/>
      <c r="H77" s="2771"/>
      <c r="I77" s="4"/>
      <c r="J77" s="2772"/>
      <c r="K77" s="2773"/>
    </row>
    <row r="78" spans="1:11" ht="24" customHeight="1" x14ac:dyDescent="0.15">
      <c r="A78" s="3191"/>
      <c r="B78" s="3192"/>
      <c r="C78" s="2774" t="s">
        <v>57</v>
      </c>
      <c r="D78" s="30">
        <f>IF(D75=0,0,D77/D75*100)</f>
        <v>5</v>
      </c>
      <c r="E78" s="2775" t="s">
        <v>19</v>
      </c>
      <c r="F78" s="2776">
        <v>-30</v>
      </c>
      <c r="G78" s="2777">
        <v>30</v>
      </c>
      <c r="H78" s="2778" t="s">
        <v>20</v>
      </c>
      <c r="I78" s="4"/>
      <c r="J78" s="4"/>
      <c r="K78" s="4"/>
    </row>
    <row r="79" spans="1:11" ht="24" customHeight="1" x14ac:dyDescent="0.15">
      <c r="A79" s="3191" t="s">
        <v>250</v>
      </c>
      <c r="B79" s="3191" t="s">
        <v>251</v>
      </c>
      <c r="C79" s="2779" t="s">
        <v>23</v>
      </c>
      <c r="D79" s="30">
        <v>700000</v>
      </c>
      <c r="E79" s="2780" t="s">
        <v>19</v>
      </c>
      <c r="F79" s="2781">
        <v>0</v>
      </c>
      <c r="G79" s="2782">
        <v>0</v>
      </c>
      <c r="H79" s="2783" t="s">
        <v>96</v>
      </c>
      <c r="I79" s="4" t="s">
        <v>252</v>
      </c>
      <c r="J79" s="4"/>
      <c r="K79" s="4"/>
    </row>
    <row r="80" spans="1:11" ht="24" customHeight="1" x14ac:dyDescent="0.15">
      <c r="A80" s="3191"/>
      <c r="B80" s="3191"/>
      <c r="C80" s="2784" t="s">
        <v>55</v>
      </c>
      <c r="D80" s="30">
        <v>750000</v>
      </c>
      <c r="E80" s="2785" t="s">
        <v>19</v>
      </c>
      <c r="F80" s="2786">
        <v>0</v>
      </c>
      <c r="G80" s="2787">
        <v>0</v>
      </c>
      <c r="H80" s="2788" t="s">
        <v>96</v>
      </c>
      <c r="I80" s="4" t="s">
        <v>252</v>
      </c>
      <c r="J80" s="4"/>
      <c r="K80" s="4"/>
    </row>
    <row r="81" spans="1:11" ht="24" customHeight="1" x14ac:dyDescent="0.15">
      <c r="A81" s="3191"/>
      <c r="B81" s="3191"/>
      <c r="C81" s="2789" t="s">
        <v>56</v>
      </c>
      <c r="D81" s="30">
        <f>D80-D79</f>
        <v>50000</v>
      </c>
      <c r="E81" s="2790"/>
      <c r="F81" s="2791"/>
      <c r="G81" s="2792"/>
      <c r="H81" s="2793"/>
      <c r="I81" s="4"/>
      <c r="J81" s="2794"/>
      <c r="K81" s="2795"/>
    </row>
    <row r="82" spans="1:11" ht="24" customHeight="1" x14ac:dyDescent="0.15">
      <c r="A82" s="3191"/>
      <c r="B82" s="3191"/>
      <c r="C82" s="2796" t="s">
        <v>57</v>
      </c>
      <c r="D82" s="30">
        <f>IF(D79=0,0,D81/D79*100)</f>
        <v>7.1428571428571423</v>
      </c>
      <c r="E82" s="2797"/>
      <c r="F82" s="2798"/>
      <c r="G82" s="2799"/>
      <c r="H82" s="2800"/>
      <c r="I82" s="4"/>
      <c r="J82" s="2801"/>
      <c r="K82" s="2802"/>
    </row>
    <row r="83" spans="1:11" ht="24" customHeight="1" x14ac:dyDescent="0.15">
      <c r="A83" s="3169" t="s">
        <v>159</v>
      </c>
      <c r="B83" s="3169"/>
      <c r="C83" s="3170"/>
      <c r="D83" s="3170"/>
      <c r="E83" s="3170"/>
      <c r="F83" s="3170"/>
      <c r="G83" s="3170"/>
      <c r="H83" s="3171"/>
      <c r="I83" s="3170"/>
      <c r="J83" s="2803"/>
      <c r="K83" s="2804"/>
    </row>
    <row r="84" spans="1:11" ht="24" customHeight="1" x14ac:dyDescent="0.15">
      <c r="A84" s="3191" t="s">
        <v>73</v>
      </c>
      <c r="B84" s="3192" t="s">
        <v>59</v>
      </c>
      <c r="C84" s="2805" t="s">
        <v>23</v>
      </c>
      <c r="D84" s="30">
        <v>-8999600.4800000004</v>
      </c>
      <c r="E84" s="2806" t="s">
        <v>19</v>
      </c>
      <c r="F84" s="2807">
        <v>0</v>
      </c>
      <c r="G84" s="2808" t="s">
        <v>42</v>
      </c>
      <c r="H84" s="2809" t="s">
        <v>96</v>
      </c>
      <c r="I84" s="4" t="s">
        <v>253</v>
      </c>
      <c r="J84" s="4"/>
      <c r="K84" s="4"/>
    </row>
    <row r="85" spans="1:11" ht="24" customHeight="1" x14ac:dyDescent="0.15">
      <c r="A85" s="3191"/>
      <c r="B85" s="3192"/>
      <c r="C85" s="2810" t="s">
        <v>55</v>
      </c>
      <c r="D85" s="30">
        <v>50000</v>
      </c>
      <c r="E85" s="2811" t="s">
        <v>19</v>
      </c>
      <c r="F85" s="2812">
        <v>0</v>
      </c>
      <c r="G85" s="2813" t="s">
        <v>42</v>
      </c>
      <c r="H85" s="2814" t="s">
        <v>20</v>
      </c>
      <c r="I85" s="4"/>
      <c r="J85" s="4"/>
      <c r="K85" s="4"/>
    </row>
    <row r="86" spans="1:11" ht="24" customHeight="1" x14ac:dyDescent="0.15">
      <c r="A86" s="3191"/>
      <c r="B86" s="3192"/>
      <c r="C86" s="2815" t="s">
        <v>56</v>
      </c>
      <c r="D86" s="30">
        <f>D85-D84</f>
        <v>9049600.4800000004</v>
      </c>
      <c r="E86" s="2816"/>
      <c r="F86" s="2817"/>
      <c r="G86" s="2818"/>
      <c r="H86" s="2819"/>
      <c r="I86" s="4"/>
      <c r="J86" s="2820"/>
      <c r="K86" s="2821"/>
    </row>
    <row r="87" spans="1:11" ht="24" customHeight="1" x14ac:dyDescent="0.15">
      <c r="A87" s="3191"/>
      <c r="B87" s="3192"/>
      <c r="C87" s="2822" t="s">
        <v>57</v>
      </c>
      <c r="D87" s="30">
        <f>IF(D84=0,0,D86/D84*100)</f>
        <v>-100.55558021837876</v>
      </c>
      <c r="E87" s="2823"/>
      <c r="F87" s="2824"/>
      <c r="G87" s="2825"/>
      <c r="H87" s="2826"/>
      <c r="I87" s="4"/>
      <c r="J87" s="2827"/>
      <c r="K87" s="2828"/>
    </row>
    <row r="88" spans="1:11" ht="24" customHeight="1" x14ac:dyDescent="0.15">
      <c r="A88" s="3191" t="s">
        <v>74</v>
      </c>
      <c r="B88" s="3192" t="s">
        <v>59</v>
      </c>
      <c r="C88" s="2829" t="s">
        <v>23</v>
      </c>
      <c r="D88" s="30">
        <v>11547692.85</v>
      </c>
      <c r="E88" s="2830" t="s">
        <v>19</v>
      </c>
      <c r="F88" s="2831">
        <v>0</v>
      </c>
      <c r="G88" s="2832" t="s">
        <v>42</v>
      </c>
      <c r="H88" s="2833" t="s">
        <v>20</v>
      </c>
      <c r="I88" s="4"/>
      <c r="J88" s="4"/>
      <c r="K88" s="4"/>
    </row>
    <row r="89" spans="1:11" ht="24" customHeight="1" x14ac:dyDescent="0.15">
      <c r="A89" s="3191"/>
      <c r="B89" s="3192"/>
      <c r="C89" s="2834" t="s">
        <v>55</v>
      </c>
      <c r="D89" s="30">
        <v>11597692.85</v>
      </c>
      <c r="E89" s="2835" t="s">
        <v>19</v>
      </c>
      <c r="F89" s="2836">
        <v>0</v>
      </c>
      <c r="G89" s="2837" t="s">
        <v>42</v>
      </c>
      <c r="H89" s="2838" t="s">
        <v>20</v>
      </c>
      <c r="I89" s="4"/>
      <c r="J89" s="4"/>
      <c r="K89" s="4"/>
    </row>
    <row r="90" spans="1:11" ht="24" customHeight="1" x14ac:dyDescent="0.15">
      <c r="A90" s="3191"/>
      <c r="B90" s="3192"/>
      <c r="C90" s="2839" t="s">
        <v>56</v>
      </c>
      <c r="D90" s="30">
        <f>D89-D88</f>
        <v>50000</v>
      </c>
      <c r="E90" s="2840"/>
      <c r="F90" s="2841"/>
      <c r="G90" s="2842"/>
      <c r="H90" s="2843"/>
      <c r="I90" s="4"/>
      <c r="J90" s="2844"/>
      <c r="K90" s="2845"/>
    </row>
    <row r="91" spans="1:11" ht="24" customHeight="1" x14ac:dyDescent="0.15">
      <c r="A91" s="3191"/>
      <c r="B91" s="3192"/>
      <c r="C91" s="2846" t="s">
        <v>57</v>
      </c>
      <c r="D91" s="30">
        <v>0</v>
      </c>
      <c r="E91" s="2847"/>
      <c r="F91" s="2848"/>
      <c r="G91" s="2849"/>
      <c r="H91" s="2850"/>
      <c r="I91" s="4"/>
      <c r="J91" s="2851"/>
      <c r="K91" s="2852"/>
    </row>
    <row r="92" spans="1:11" ht="24" customHeight="1" x14ac:dyDescent="0.15">
      <c r="A92" s="3191" t="s">
        <v>75</v>
      </c>
      <c r="B92" s="3191" t="s">
        <v>76</v>
      </c>
      <c r="C92" s="2853" t="s">
        <v>23</v>
      </c>
      <c r="D92" s="30">
        <v>0.24</v>
      </c>
      <c r="E92" s="2854" t="s">
        <v>19</v>
      </c>
      <c r="F92" s="2855">
        <v>2</v>
      </c>
      <c r="G92" s="2856" t="s">
        <v>42</v>
      </c>
      <c r="H92" s="2857" t="s">
        <v>96</v>
      </c>
      <c r="I92" s="4" t="s">
        <v>254</v>
      </c>
      <c r="J92" s="4"/>
      <c r="K92" s="4"/>
    </row>
    <row r="93" spans="1:11" ht="24" customHeight="1" x14ac:dyDescent="0.15">
      <c r="A93" s="3191"/>
      <c r="B93" s="3191"/>
      <c r="C93" s="2858" t="s">
        <v>55</v>
      </c>
      <c r="D93" s="30">
        <v>0.23</v>
      </c>
      <c r="E93" s="2859" t="s">
        <v>19</v>
      </c>
      <c r="F93" s="2860">
        <v>2</v>
      </c>
      <c r="G93" s="2861" t="s">
        <v>42</v>
      </c>
      <c r="H93" s="2862" t="s">
        <v>96</v>
      </c>
      <c r="I93" s="4" t="s">
        <v>254</v>
      </c>
      <c r="J93" s="4"/>
      <c r="K93" s="4"/>
    </row>
    <row r="94" spans="1:11" ht="24" customHeight="1" x14ac:dyDescent="0.15">
      <c r="A94" s="3191"/>
      <c r="B94" s="3191"/>
      <c r="C94" s="2863" t="s">
        <v>56</v>
      </c>
      <c r="D94" s="30">
        <f>D93-D92</f>
        <v>-9.9999999999999811E-3</v>
      </c>
      <c r="E94" s="2864"/>
      <c r="F94" s="2865"/>
      <c r="G94" s="2866"/>
      <c r="H94" s="2867"/>
      <c r="I94" s="4"/>
      <c r="J94" s="2868"/>
      <c r="K94" s="2869"/>
    </row>
    <row r="95" spans="1:11" ht="24" customHeight="1" x14ac:dyDescent="0.15">
      <c r="A95" s="3191"/>
      <c r="B95" s="3191"/>
      <c r="C95" s="2870" t="s">
        <v>57</v>
      </c>
      <c r="D95" s="30">
        <f>IF(D92=0,0,D94/D92*100)</f>
        <v>-4.166666666666659</v>
      </c>
      <c r="E95" s="2871"/>
      <c r="F95" s="2872"/>
      <c r="G95" s="2873"/>
      <c r="H95" s="2874"/>
      <c r="I95" s="4"/>
      <c r="J95" s="2875"/>
      <c r="K95" s="2876"/>
    </row>
    <row r="96" spans="1:11" ht="24" customHeight="1" x14ac:dyDescent="0.15">
      <c r="A96" s="3169" t="s">
        <v>164</v>
      </c>
      <c r="B96" s="3169"/>
      <c r="C96" s="3170"/>
      <c r="D96" s="3193"/>
      <c r="E96" s="3193"/>
      <c r="F96" s="3193"/>
      <c r="G96" s="3193"/>
      <c r="H96" s="3171"/>
      <c r="I96" s="3193"/>
      <c r="J96" s="2877"/>
      <c r="K96" s="2878"/>
    </row>
    <row r="97" spans="1:11" ht="24" customHeight="1" x14ac:dyDescent="0.15">
      <c r="A97" s="3191" t="s">
        <v>77</v>
      </c>
      <c r="B97" s="3192" t="s">
        <v>208</v>
      </c>
      <c r="C97" s="2879" t="s">
        <v>23</v>
      </c>
      <c r="D97" s="30">
        <v>19540</v>
      </c>
      <c r="E97" s="2880"/>
      <c r="F97" s="2881"/>
      <c r="G97" s="2882"/>
      <c r="H97" s="2883"/>
      <c r="I97" s="4"/>
      <c r="J97" s="2884"/>
      <c r="K97" s="2885"/>
    </row>
    <row r="98" spans="1:11" ht="24" customHeight="1" x14ac:dyDescent="0.15">
      <c r="A98" s="3191"/>
      <c r="B98" s="3192"/>
      <c r="C98" s="2886" t="s">
        <v>55</v>
      </c>
      <c r="D98" s="30">
        <v>19782</v>
      </c>
      <c r="E98" s="2887"/>
      <c r="F98" s="2888"/>
      <c r="G98" s="2889"/>
      <c r="H98" s="2890"/>
      <c r="I98" s="4"/>
      <c r="J98" s="2891"/>
      <c r="K98" s="2892"/>
    </row>
    <row r="99" spans="1:11" ht="24" customHeight="1" x14ac:dyDescent="0.15">
      <c r="A99" s="3191"/>
      <c r="B99" s="3192"/>
      <c r="C99" s="2893" t="s">
        <v>56</v>
      </c>
      <c r="D99" s="30">
        <f>D98-D97</f>
        <v>242</v>
      </c>
      <c r="E99" s="2894"/>
      <c r="F99" s="2895"/>
      <c r="G99" s="2896"/>
      <c r="H99" s="2897"/>
      <c r="I99" s="4"/>
      <c r="J99" s="2898"/>
      <c r="K99" s="2899"/>
    </row>
    <row r="100" spans="1:11" ht="24" customHeight="1" x14ac:dyDescent="0.15">
      <c r="A100" s="3191"/>
      <c r="B100" s="3192"/>
      <c r="C100" s="2900" t="s">
        <v>57</v>
      </c>
      <c r="D100" s="30">
        <f>IF(D97=0,0,D99/D97*100)</f>
        <v>1.2384851586489254</v>
      </c>
      <c r="E100" s="2901" t="s">
        <v>19</v>
      </c>
      <c r="F100" s="2902">
        <v>0</v>
      </c>
      <c r="G100" s="2903">
        <v>10</v>
      </c>
      <c r="H100" s="2904" t="s">
        <v>20</v>
      </c>
      <c r="I100" s="4"/>
      <c r="J100" s="4"/>
      <c r="K100" s="4"/>
    </row>
    <row r="101" spans="1:11" ht="24" customHeight="1" x14ac:dyDescent="0.15">
      <c r="A101" s="3191" t="s">
        <v>255</v>
      </c>
      <c r="B101" s="3192" t="s">
        <v>256</v>
      </c>
      <c r="C101" s="2905" t="s">
        <v>23</v>
      </c>
      <c r="D101" s="30">
        <v>11035</v>
      </c>
      <c r="E101" s="2906"/>
      <c r="F101" s="2907"/>
      <c r="G101" s="2908"/>
      <c r="H101" s="2909"/>
      <c r="I101" s="4"/>
      <c r="J101" s="2910"/>
      <c r="K101" s="2911"/>
    </row>
    <row r="102" spans="1:11" ht="24" customHeight="1" x14ac:dyDescent="0.15">
      <c r="A102" s="3191"/>
      <c r="B102" s="3192"/>
      <c r="C102" s="2912" t="s">
        <v>55</v>
      </c>
      <c r="D102" s="30">
        <v>11046</v>
      </c>
      <c r="E102" s="2913"/>
      <c r="F102" s="2914"/>
      <c r="G102" s="2915"/>
      <c r="H102" s="2916"/>
      <c r="I102" s="4"/>
      <c r="J102" s="2917"/>
      <c r="K102" s="2918"/>
    </row>
    <row r="103" spans="1:11" ht="24" customHeight="1" x14ac:dyDescent="0.15">
      <c r="A103" s="3191"/>
      <c r="B103" s="3192"/>
      <c r="C103" s="2919" t="s">
        <v>56</v>
      </c>
      <c r="D103" s="30">
        <f>D102-D101</f>
        <v>11</v>
      </c>
      <c r="E103" s="2920"/>
      <c r="F103" s="2921"/>
      <c r="G103" s="2922"/>
      <c r="H103" s="2923"/>
      <c r="I103" s="4"/>
      <c r="J103" s="2924"/>
      <c r="K103" s="2925"/>
    </row>
    <row r="104" spans="1:11" ht="24" customHeight="1" x14ac:dyDescent="0.15">
      <c r="A104" s="3191"/>
      <c r="B104" s="3192"/>
      <c r="C104" s="2926" t="s">
        <v>57</v>
      </c>
      <c r="D104" s="30">
        <f>IF(D101=0,0,D103/D101*100)</f>
        <v>9.9682827367467142E-2</v>
      </c>
      <c r="E104" s="2927" t="s">
        <v>19</v>
      </c>
      <c r="F104" s="2928">
        <v>0</v>
      </c>
      <c r="G104" s="2929">
        <v>10</v>
      </c>
      <c r="H104" s="2930" t="s">
        <v>20</v>
      </c>
      <c r="I104" s="4"/>
      <c r="J104" s="4"/>
      <c r="K104" s="4"/>
    </row>
    <row r="105" spans="1:11" ht="24" customHeight="1" x14ac:dyDescent="0.15">
      <c r="A105" s="3191" t="s">
        <v>257</v>
      </c>
      <c r="B105" s="3192" t="s">
        <v>258</v>
      </c>
      <c r="C105" s="2931" t="s">
        <v>23</v>
      </c>
      <c r="D105" s="30">
        <v>8505</v>
      </c>
      <c r="E105" s="2932"/>
      <c r="F105" s="2933"/>
      <c r="G105" s="2934"/>
      <c r="H105" s="2935"/>
      <c r="I105" s="4"/>
      <c r="J105" s="2936"/>
      <c r="K105" s="2937"/>
    </row>
    <row r="106" spans="1:11" ht="24" customHeight="1" x14ac:dyDescent="0.15">
      <c r="A106" s="3191"/>
      <c r="B106" s="3192"/>
      <c r="C106" s="2938" t="s">
        <v>55</v>
      </c>
      <c r="D106" s="30">
        <v>8736</v>
      </c>
      <c r="E106" s="2939"/>
      <c r="F106" s="2940"/>
      <c r="G106" s="2941"/>
      <c r="H106" s="2942"/>
      <c r="I106" s="4"/>
      <c r="J106" s="2943"/>
      <c r="K106" s="2944"/>
    </row>
    <row r="107" spans="1:11" ht="24" customHeight="1" x14ac:dyDescent="0.15">
      <c r="A107" s="3191"/>
      <c r="B107" s="3192"/>
      <c r="C107" s="2945" t="s">
        <v>56</v>
      </c>
      <c r="D107" s="30">
        <f>D106-D105</f>
        <v>231</v>
      </c>
      <c r="E107" s="2946"/>
      <c r="F107" s="2947"/>
      <c r="G107" s="2948"/>
      <c r="H107" s="2949"/>
      <c r="I107" s="4"/>
      <c r="J107" s="2950"/>
      <c r="K107" s="2951"/>
    </row>
    <row r="108" spans="1:11" ht="24" customHeight="1" x14ac:dyDescent="0.15">
      <c r="A108" s="3191"/>
      <c r="B108" s="3192"/>
      <c r="C108" s="2952" t="s">
        <v>57</v>
      </c>
      <c r="D108" s="30">
        <f>IF(D105=0,0,D107/D105*100)</f>
        <v>2.7160493827160495</v>
      </c>
      <c r="E108" s="2953" t="s">
        <v>19</v>
      </c>
      <c r="F108" s="2954">
        <v>0</v>
      </c>
      <c r="G108" s="2955">
        <v>10</v>
      </c>
      <c r="H108" s="2956" t="s">
        <v>20</v>
      </c>
      <c r="I108" s="4"/>
      <c r="J108" s="4"/>
      <c r="K108" s="4"/>
    </row>
    <row r="109" spans="1:11" ht="24" customHeight="1" x14ac:dyDescent="0.15">
      <c r="A109" s="3191" t="s">
        <v>78</v>
      </c>
      <c r="B109" s="3192" t="s">
        <v>44</v>
      </c>
      <c r="C109" s="2957" t="s">
        <v>23</v>
      </c>
      <c r="D109" s="30">
        <v>11035</v>
      </c>
      <c r="E109" s="2958"/>
      <c r="F109" s="2959"/>
      <c r="G109" s="2960"/>
      <c r="H109" s="2961"/>
      <c r="I109" s="4"/>
      <c r="J109" s="2962"/>
      <c r="K109" s="2963"/>
    </row>
    <row r="110" spans="1:11" ht="24" customHeight="1" x14ac:dyDescent="0.15">
      <c r="A110" s="3191"/>
      <c r="B110" s="3192"/>
      <c r="C110" s="2964" t="s">
        <v>55</v>
      </c>
      <c r="D110" s="30">
        <v>11046</v>
      </c>
      <c r="E110" s="2965"/>
      <c r="F110" s="2966"/>
      <c r="G110" s="2967"/>
      <c r="H110" s="2968"/>
      <c r="I110" s="4"/>
      <c r="J110" s="2969"/>
      <c r="K110" s="2970"/>
    </row>
    <row r="111" spans="1:11" ht="24" customHeight="1" x14ac:dyDescent="0.15">
      <c r="A111" s="3191"/>
      <c r="B111" s="3192"/>
      <c r="C111" s="2971" t="s">
        <v>56</v>
      </c>
      <c r="D111" s="30">
        <f>D110-D109</f>
        <v>11</v>
      </c>
      <c r="E111" s="2972"/>
      <c r="F111" s="2973"/>
      <c r="G111" s="2974"/>
      <c r="H111" s="2975"/>
      <c r="I111" s="4"/>
      <c r="J111" s="2976"/>
      <c r="K111" s="2977"/>
    </row>
    <row r="112" spans="1:11" ht="24" customHeight="1" x14ac:dyDescent="0.15">
      <c r="A112" s="3191"/>
      <c r="B112" s="3192"/>
      <c r="C112" s="2978" t="s">
        <v>57</v>
      </c>
      <c r="D112" s="30">
        <f>IF(D109=0,0,D111/D109*100)</f>
        <v>9.9682827367467142E-2</v>
      </c>
      <c r="E112" s="2979" t="s">
        <v>19</v>
      </c>
      <c r="F112" s="2980">
        <v>0</v>
      </c>
      <c r="G112" s="2981">
        <v>10</v>
      </c>
      <c r="H112" s="2982" t="s">
        <v>20</v>
      </c>
      <c r="I112" s="4"/>
      <c r="J112" s="4"/>
      <c r="K112" s="4"/>
    </row>
    <row r="113" spans="1:11" ht="24" customHeight="1" x14ac:dyDescent="0.15">
      <c r="A113" s="3191" t="s">
        <v>259</v>
      </c>
      <c r="B113" s="3192" t="s">
        <v>260</v>
      </c>
      <c r="C113" s="2983" t="s">
        <v>23</v>
      </c>
      <c r="D113" s="30">
        <f>IF(D101=0,0,D109/D101*100)</f>
        <v>100</v>
      </c>
      <c r="E113" s="2984" t="s">
        <v>19</v>
      </c>
      <c r="F113" s="2985">
        <v>95</v>
      </c>
      <c r="G113" s="2986">
        <v>100</v>
      </c>
      <c r="H113" s="2987" t="s">
        <v>20</v>
      </c>
      <c r="I113" s="4"/>
      <c r="J113" s="4"/>
      <c r="K113" s="4"/>
    </row>
    <row r="114" spans="1:11" ht="24" customHeight="1" x14ac:dyDescent="0.15">
      <c r="A114" s="3191"/>
      <c r="B114" s="3192"/>
      <c r="C114" s="2988" t="s">
        <v>55</v>
      </c>
      <c r="D114" s="30">
        <f>IF(D102=0,0,D110/D102*100)</f>
        <v>100</v>
      </c>
      <c r="E114" s="2989" t="s">
        <v>19</v>
      </c>
      <c r="F114" s="2990">
        <v>95</v>
      </c>
      <c r="G114" s="2991">
        <v>100</v>
      </c>
      <c r="H114" s="2992" t="s">
        <v>20</v>
      </c>
      <c r="I114" s="4"/>
      <c r="J114" s="4"/>
      <c r="K114" s="4"/>
    </row>
    <row r="115" spans="1:11" ht="24" customHeight="1" x14ac:dyDescent="0.15">
      <c r="A115" s="3191"/>
      <c r="B115" s="3192"/>
      <c r="C115" s="2993" t="s">
        <v>56</v>
      </c>
      <c r="D115" s="30">
        <f>D114-D113</f>
        <v>0</v>
      </c>
      <c r="E115" s="2994" t="s">
        <v>19</v>
      </c>
      <c r="F115" s="2995">
        <v>0</v>
      </c>
      <c r="G115" s="2996" t="s">
        <v>42</v>
      </c>
      <c r="H115" s="2997" t="s">
        <v>20</v>
      </c>
      <c r="I115" s="4"/>
      <c r="J115" s="4"/>
      <c r="K115" s="4"/>
    </row>
    <row r="116" spans="1:11" ht="24" customHeight="1" x14ac:dyDescent="0.15">
      <c r="A116" s="3191" t="s">
        <v>261</v>
      </c>
      <c r="B116" s="3192" t="s">
        <v>212</v>
      </c>
      <c r="C116" s="2998" t="s">
        <v>23</v>
      </c>
      <c r="D116" s="30">
        <v>891020000</v>
      </c>
      <c r="E116" s="2999"/>
      <c r="F116" s="3000"/>
      <c r="G116" s="3001"/>
      <c r="H116" s="3002"/>
      <c r="I116" s="4"/>
      <c r="J116" s="3003"/>
      <c r="K116" s="3004"/>
    </row>
    <row r="117" spans="1:11" ht="24" customHeight="1" x14ac:dyDescent="0.15">
      <c r="A117" s="3191"/>
      <c r="B117" s="3192"/>
      <c r="C117" s="3005" t="s">
        <v>55</v>
      </c>
      <c r="D117" s="30">
        <v>900418166.88</v>
      </c>
      <c r="E117" s="3006"/>
      <c r="F117" s="3007"/>
      <c r="G117" s="3008"/>
      <c r="H117" s="3009"/>
      <c r="I117" s="4"/>
      <c r="J117" s="3010"/>
      <c r="K117" s="3011"/>
    </row>
    <row r="118" spans="1:11" ht="24" customHeight="1" x14ac:dyDescent="0.15">
      <c r="A118" s="3191"/>
      <c r="B118" s="3192"/>
      <c r="C118" s="3012" t="s">
        <v>56</v>
      </c>
      <c r="D118" s="30">
        <f>D117-D116</f>
        <v>9398166.8799999952</v>
      </c>
      <c r="E118" s="3013"/>
      <c r="F118" s="3014"/>
      <c r="G118" s="3015"/>
      <c r="H118" s="3016"/>
      <c r="I118" s="4"/>
      <c r="J118" s="3017"/>
      <c r="K118" s="3018"/>
    </row>
    <row r="119" spans="1:11" ht="24" customHeight="1" x14ac:dyDescent="0.15">
      <c r="A119" s="3191"/>
      <c r="B119" s="3192"/>
      <c r="C119" s="3019" t="s">
        <v>57</v>
      </c>
      <c r="D119" s="30">
        <f>IF(D116=0,0,D118/D116*100)</f>
        <v>1.054764974972503</v>
      </c>
      <c r="E119" s="3020" t="s">
        <v>19</v>
      </c>
      <c r="F119" s="3021">
        <v>0</v>
      </c>
      <c r="G119" s="3022">
        <v>15</v>
      </c>
      <c r="H119" s="3023" t="s">
        <v>20</v>
      </c>
      <c r="I119" s="4"/>
      <c r="J119" s="4"/>
      <c r="K119" s="4"/>
    </row>
    <row r="120" spans="1:11" ht="24" customHeight="1" x14ac:dyDescent="0.15">
      <c r="A120" s="3191" t="s">
        <v>262</v>
      </c>
      <c r="B120" s="3192" t="s">
        <v>263</v>
      </c>
      <c r="C120" s="3024" t="s">
        <v>23</v>
      </c>
      <c r="D120" s="30">
        <f>IF(D109=0,0,D116/D109)</f>
        <v>80744.902582691429</v>
      </c>
      <c r="E120" s="3025" t="s">
        <v>19</v>
      </c>
      <c r="F120" s="3026">
        <v>56000</v>
      </c>
      <c r="G120" s="3027">
        <v>210000</v>
      </c>
      <c r="H120" s="3028" t="s">
        <v>20</v>
      </c>
      <c r="I120" s="4"/>
      <c r="J120" s="4"/>
      <c r="K120" s="4"/>
    </row>
    <row r="121" spans="1:11" ht="24" customHeight="1" x14ac:dyDescent="0.15">
      <c r="A121" s="3191"/>
      <c r="B121" s="3192"/>
      <c r="C121" s="3029" t="s">
        <v>55</v>
      </c>
      <c r="D121" s="30">
        <f>IF(D110=0,0,D117/D110)</f>
        <v>81515.314763715374</v>
      </c>
      <c r="E121" s="3030" t="s">
        <v>19</v>
      </c>
      <c r="F121" s="3031">
        <v>58000</v>
      </c>
      <c r="G121" s="3032">
        <v>220000</v>
      </c>
      <c r="H121" s="3033" t="s">
        <v>20</v>
      </c>
      <c r="I121" s="4"/>
      <c r="J121" s="4"/>
      <c r="K121" s="4"/>
    </row>
    <row r="122" spans="1:11" ht="24" customHeight="1" x14ac:dyDescent="0.15">
      <c r="A122" s="3191"/>
      <c r="B122" s="3192"/>
      <c r="C122" s="3034" t="s">
        <v>56</v>
      </c>
      <c r="D122" s="30">
        <f>D121-D120</f>
        <v>770.41218102394487</v>
      </c>
      <c r="E122" s="3035"/>
      <c r="F122" s="3036"/>
      <c r="G122" s="3037"/>
      <c r="H122" s="3038"/>
      <c r="I122" s="4"/>
      <c r="J122" s="3039"/>
      <c r="K122" s="3040"/>
    </row>
    <row r="123" spans="1:11" ht="24" customHeight="1" x14ac:dyDescent="0.15">
      <c r="A123" s="3191"/>
      <c r="B123" s="3192"/>
      <c r="C123" s="3041" t="s">
        <v>57</v>
      </c>
      <c r="D123" s="30">
        <f>IF(D120=0,0,D122/D120*100)</f>
        <v>0.95413104280478911</v>
      </c>
      <c r="E123" s="3042" t="s">
        <v>19</v>
      </c>
      <c r="F123" s="3043">
        <v>0</v>
      </c>
      <c r="G123" s="3044">
        <v>10</v>
      </c>
      <c r="H123" s="3045" t="s">
        <v>20</v>
      </c>
      <c r="I123" s="4"/>
      <c r="J123" s="4"/>
      <c r="K123" s="4"/>
    </row>
    <row r="124" spans="1:11" ht="24" customHeight="1" x14ac:dyDescent="0.15">
      <c r="A124" s="3191" t="s">
        <v>264</v>
      </c>
      <c r="B124" s="3192" t="s">
        <v>265</v>
      </c>
      <c r="C124" s="3046" t="s">
        <v>23</v>
      </c>
      <c r="D124" s="30">
        <f>IF(D126=0,0,D120/D126*100)</f>
        <v>93.734650440773876</v>
      </c>
      <c r="E124" s="3047" t="s">
        <v>19</v>
      </c>
      <c r="F124" s="3048">
        <v>60</v>
      </c>
      <c r="G124" s="3049">
        <v>300</v>
      </c>
      <c r="H124" s="3050" t="s">
        <v>20</v>
      </c>
      <c r="I124" s="4"/>
      <c r="J124" s="4"/>
      <c r="K124" s="4"/>
    </row>
    <row r="125" spans="1:11" ht="24" customHeight="1" x14ac:dyDescent="0.15">
      <c r="A125" s="3190"/>
      <c r="B125" s="3194"/>
      <c r="C125" s="3051" t="s">
        <v>55</v>
      </c>
      <c r="D125" s="519">
        <f>IF(D127=0,0,D121/D127*100)</f>
        <v>90.122958533223553</v>
      </c>
      <c r="E125" s="3052" t="s">
        <v>19</v>
      </c>
      <c r="F125" s="3053">
        <v>60</v>
      </c>
      <c r="G125" s="3054">
        <v>300</v>
      </c>
      <c r="H125" s="3055" t="s">
        <v>20</v>
      </c>
      <c r="I125" s="3"/>
      <c r="J125" s="4"/>
      <c r="K125" s="4"/>
    </row>
    <row r="126" spans="1:11" ht="24" customHeight="1" x14ac:dyDescent="0.15">
      <c r="A126" s="3209" t="s">
        <v>266</v>
      </c>
      <c r="B126" s="3210" t="s">
        <v>79</v>
      </c>
      <c r="C126" s="3056" t="s">
        <v>23</v>
      </c>
      <c r="D126" s="835">
        <v>86142</v>
      </c>
      <c r="E126" s="3057" t="s">
        <v>19</v>
      </c>
      <c r="F126" s="3058">
        <v>72000</v>
      </c>
      <c r="G126" s="3059">
        <v>158000</v>
      </c>
      <c r="H126" s="3060" t="s">
        <v>20</v>
      </c>
      <c r="I126" s="9"/>
      <c r="J126" s="10"/>
      <c r="K126" s="4"/>
    </row>
    <row r="127" spans="1:11" ht="24" customHeight="1" x14ac:dyDescent="0.15">
      <c r="A127" s="3209"/>
      <c r="B127" s="3210"/>
      <c r="C127" s="3061" t="s">
        <v>55</v>
      </c>
      <c r="D127" s="835">
        <v>90449</v>
      </c>
      <c r="E127" s="3062" t="s">
        <v>19</v>
      </c>
      <c r="F127" s="3063">
        <v>75000</v>
      </c>
      <c r="G127" s="3064">
        <v>166000</v>
      </c>
      <c r="H127" s="3065" t="s">
        <v>20</v>
      </c>
      <c r="I127" s="9"/>
      <c r="J127" s="10"/>
      <c r="K127" s="4"/>
    </row>
    <row r="128" spans="1:11" ht="24" customHeight="1" x14ac:dyDescent="0.15">
      <c r="A128" s="3209"/>
      <c r="B128" s="3210"/>
      <c r="C128" s="3066" t="s">
        <v>56</v>
      </c>
      <c r="D128" s="835">
        <f>D127-D126</f>
        <v>4307</v>
      </c>
      <c r="E128" s="3067"/>
      <c r="F128" s="3068"/>
      <c r="G128" s="3069"/>
      <c r="H128" s="3070"/>
      <c r="I128" s="9"/>
      <c r="J128" s="3071"/>
      <c r="K128" s="3072"/>
    </row>
    <row r="129" spans="1:11" ht="24" customHeight="1" x14ac:dyDescent="0.15">
      <c r="A129" s="3198"/>
      <c r="B129" s="3198"/>
      <c r="C129" s="3073" t="s">
        <v>57</v>
      </c>
      <c r="D129" s="835">
        <f>IF(D126=0,0,D128/D126*100)</f>
        <v>4.9998839126094126</v>
      </c>
      <c r="E129" s="3074" t="s">
        <v>19</v>
      </c>
      <c r="F129" s="3075">
        <v>3</v>
      </c>
      <c r="G129" s="3076">
        <v>10</v>
      </c>
      <c r="H129" s="3077" t="s">
        <v>20</v>
      </c>
      <c r="I129" s="9"/>
      <c r="J129" s="10"/>
      <c r="K129" s="4"/>
    </row>
    <row r="130" spans="1:11" ht="24" customHeight="1" x14ac:dyDescent="0.15">
      <c r="A130" s="3211" t="s">
        <v>183</v>
      </c>
      <c r="B130" s="3211"/>
      <c r="C130" s="3212"/>
      <c r="D130" s="3213"/>
      <c r="E130" s="3213"/>
      <c r="F130" s="3213"/>
      <c r="G130" s="3213"/>
      <c r="H130" s="3214"/>
      <c r="I130" s="3213"/>
      <c r="J130" s="3078"/>
      <c r="K130" s="3079"/>
    </row>
    <row r="131" spans="1:11" ht="24" customHeight="1" x14ac:dyDescent="0.15">
      <c r="A131" s="3191" t="s">
        <v>267</v>
      </c>
      <c r="B131" s="3191" t="s">
        <v>80</v>
      </c>
      <c r="C131" s="3080" t="s">
        <v>23</v>
      </c>
      <c r="D131" s="3081">
        <f>IF(D105=0,0,D101/D105)</f>
        <v>1.297472075249853</v>
      </c>
      <c r="E131" s="3082"/>
      <c r="F131" s="3083"/>
      <c r="G131" s="3084"/>
      <c r="H131" s="3085"/>
      <c r="I131" s="4"/>
      <c r="J131" s="3086"/>
      <c r="K131" s="3087"/>
    </row>
    <row r="132" spans="1:11" ht="24" customHeight="1" x14ac:dyDescent="0.15">
      <c r="A132" s="3191"/>
      <c r="B132" s="3191"/>
      <c r="C132" s="3088" t="s">
        <v>55</v>
      </c>
      <c r="D132" s="3081">
        <f>IF(D106=0,0,D102/D106)</f>
        <v>1.2644230769230769</v>
      </c>
      <c r="E132" s="3089"/>
      <c r="F132" s="3090"/>
      <c r="G132" s="3091"/>
      <c r="H132" s="3092"/>
      <c r="I132" s="4"/>
      <c r="J132" s="3093"/>
      <c r="K132" s="3094"/>
    </row>
    <row r="133" spans="1:11" ht="24" customHeight="1" x14ac:dyDescent="0.15">
      <c r="A133" s="3191"/>
      <c r="B133" s="3191"/>
      <c r="C133" s="3095" t="s">
        <v>56</v>
      </c>
      <c r="D133" s="3081">
        <f>D132-D131</f>
        <v>-3.3048998326776102E-2</v>
      </c>
      <c r="E133" s="3096"/>
      <c r="F133" s="3097"/>
      <c r="G133" s="3098"/>
      <c r="H133" s="3099"/>
      <c r="I133" s="4"/>
      <c r="J133" s="3100"/>
      <c r="K133" s="3101"/>
    </row>
    <row r="134" spans="1:11" ht="24" customHeight="1" x14ac:dyDescent="0.15">
      <c r="A134" s="3191" t="s">
        <v>268</v>
      </c>
      <c r="B134" s="3191" t="s">
        <v>81</v>
      </c>
      <c r="C134" s="3102" t="s">
        <v>23</v>
      </c>
      <c r="D134" s="3081">
        <f>IF(D120=0,0,D71/D120*100)</f>
        <v>77.058796295257125</v>
      </c>
      <c r="E134" s="3103" t="s">
        <v>19</v>
      </c>
      <c r="F134" s="3104">
        <v>40</v>
      </c>
      <c r="G134" s="3105">
        <v>100</v>
      </c>
      <c r="H134" s="3106" t="s">
        <v>20</v>
      </c>
      <c r="I134" s="4"/>
      <c r="J134" s="4"/>
      <c r="K134" s="4"/>
    </row>
    <row r="135" spans="1:11" ht="24" customHeight="1" x14ac:dyDescent="0.15">
      <c r="A135" s="3191"/>
      <c r="B135" s="3191"/>
      <c r="C135" s="3107" t="s">
        <v>55</v>
      </c>
      <c r="D135" s="3081">
        <f>IF(D121=0,0,D72/D121*100)</f>
        <v>77.90003655640146</v>
      </c>
      <c r="E135" s="3108" t="s">
        <v>19</v>
      </c>
      <c r="F135" s="3109">
        <v>40</v>
      </c>
      <c r="G135" s="3110">
        <v>100</v>
      </c>
      <c r="H135" s="3111" t="s">
        <v>20</v>
      </c>
      <c r="I135" s="4"/>
      <c r="J135" s="4"/>
      <c r="K135" s="4"/>
    </row>
    <row r="136" spans="1:11" ht="24" customHeight="1" x14ac:dyDescent="0.15">
      <c r="A136" s="3191"/>
      <c r="B136" s="3191"/>
      <c r="C136" s="3112" t="s">
        <v>56</v>
      </c>
      <c r="D136" s="3081">
        <f>D135-D134</f>
        <v>0.84124026114433548</v>
      </c>
      <c r="E136" s="3113"/>
      <c r="F136" s="3114"/>
      <c r="G136" s="3115"/>
      <c r="H136" s="3116"/>
      <c r="I136" s="4"/>
      <c r="J136" s="3117"/>
      <c r="K136" s="3118"/>
    </row>
    <row r="137" spans="1:11" ht="24" customHeight="1" x14ac:dyDescent="0.15">
      <c r="A137" s="3191" t="s">
        <v>269</v>
      </c>
      <c r="B137" s="3191" t="s">
        <v>270</v>
      </c>
      <c r="C137" s="3119" t="s">
        <v>23</v>
      </c>
      <c r="D137" s="30">
        <f>D116*0.24</f>
        <v>213844800</v>
      </c>
      <c r="E137" s="3120"/>
      <c r="F137" s="3121"/>
      <c r="G137" s="3122"/>
      <c r="H137" s="3123"/>
      <c r="I137" s="4"/>
      <c r="J137" s="3124"/>
      <c r="K137" s="3125"/>
    </row>
    <row r="138" spans="1:11" ht="24" customHeight="1" x14ac:dyDescent="0.15">
      <c r="A138" s="3191"/>
      <c r="B138" s="3191"/>
      <c r="C138" s="3126" t="s">
        <v>55</v>
      </c>
      <c r="D138" s="30">
        <f>D117*0.24</f>
        <v>216100360.0512</v>
      </c>
      <c r="E138" s="3127"/>
      <c r="F138" s="3128"/>
      <c r="G138" s="3129"/>
      <c r="H138" s="3130"/>
      <c r="I138" s="4"/>
      <c r="J138" s="4"/>
      <c r="K138" s="4"/>
    </row>
    <row r="139" spans="1:11" ht="24" customHeight="1" x14ac:dyDescent="0.15">
      <c r="A139" s="3191" t="s">
        <v>271</v>
      </c>
      <c r="B139" s="3191" t="s">
        <v>272</v>
      </c>
      <c r="C139" s="3131" t="s">
        <v>23</v>
      </c>
      <c r="D139" s="30">
        <f>IF(D137=0,0,D15/D137*100)</f>
        <v>95.490000000000009</v>
      </c>
      <c r="E139" s="3132" t="s">
        <v>19</v>
      </c>
      <c r="F139" s="3133">
        <v>97</v>
      </c>
      <c r="G139" s="3134">
        <v>103</v>
      </c>
      <c r="H139" s="3135" t="s">
        <v>96</v>
      </c>
      <c r="I139" s="4" t="s">
        <v>273</v>
      </c>
      <c r="J139" s="4"/>
      <c r="K139" s="4"/>
    </row>
    <row r="140" spans="1:11" ht="24" customHeight="1" x14ac:dyDescent="0.15">
      <c r="A140" s="3191"/>
      <c r="B140" s="3191"/>
      <c r="C140" s="3136" t="s">
        <v>55</v>
      </c>
      <c r="D140" s="30">
        <f>IF(D138=0,0,D16/D138*100)</f>
        <v>99.999999999444711</v>
      </c>
      <c r="E140" s="3137" t="s">
        <v>19</v>
      </c>
      <c r="F140" s="3138">
        <v>97</v>
      </c>
      <c r="G140" s="3139">
        <v>103</v>
      </c>
      <c r="H140" s="3140" t="s">
        <v>20</v>
      </c>
      <c r="I140" s="4"/>
      <c r="J140" s="4"/>
      <c r="K140" s="4"/>
    </row>
    <row r="141" spans="1:11" ht="21" customHeight="1" x14ac:dyDescent="0.15">
      <c r="A141" s="3191" t="s">
        <v>274</v>
      </c>
      <c r="B141" s="3191" t="s">
        <v>275</v>
      </c>
      <c r="C141" s="3141" t="s">
        <v>23</v>
      </c>
      <c r="D141" s="30">
        <f>IF(D116=0,0,D15/D116*100)</f>
        <v>22.9176</v>
      </c>
      <c r="E141" s="3142" t="s">
        <v>19</v>
      </c>
      <c r="F141" s="3143">
        <v>23</v>
      </c>
      <c r="G141" s="3144">
        <v>25</v>
      </c>
      <c r="H141" s="3145" t="s">
        <v>96</v>
      </c>
      <c r="I141" s="4" t="s">
        <v>276</v>
      </c>
      <c r="J141" s="4"/>
      <c r="K141" s="4"/>
    </row>
    <row r="142" spans="1:11" ht="21" customHeight="1" x14ac:dyDescent="0.15">
      <c r="A142" s="3191"/>
      <c r="B142" s="3191"/>
      <c r="C142" s="3146" t="s">
        <v>55</v>
      </c>
      <c r="D142" s="30">
        <f>IF(D117=0,0,D16/D117*100)</f>
        <v>23.999999999866731</v>
      </c>
      <c r="E142" s="3147" t="s">
        <v>19</v>
      </c>
      <c r="F142" s="3148">
        <v>23</v>
      </c>
      <c r="G142" s="3149">
        <v>25</v>
      </c>
      <c r="H142" s="3150" t="s">
        <v>20</v>
      </c>
      <c r="I142" s="4"/>
      <c r="J142" s="4"/>
      <c r="K142" s="4"/>
    </row>
    <row r="143" spans="1:11" ht="21" customHeight="1" x14ac:dyDescent="0.15">
      <c r="A143" s="3191"/>
      <c r="B143" s="3191"/>
      <c r="C143" s="3151" t="s">
        <v>56</v>
      </c>
      <c r="D143" s="30">
        <f>D142-D141</f>
        <v>1.0823999998667304</v>
      </c>
      <c r="E143" s="3152" t="s">
        <v>19</v>
      </c>
      <c r="F143" s="3153">
        <v>-1</v>
      </c>
      <c r="G143" s="3154">
        <v>1</v>
      </c>
      <c r="H143" s="3155" t="s">
        <v>96</v>
      </c>
      <c r="I143" s="4" t="s">
        <v>277</v>
      </c>
      <c r="J143" s="4"/>
      <c r="K143" s="4"/>
    </row>
    <row r="144" spans="1:11" ht="27" customHeight="1" x14ac:dyDescent="0.15">
      <c r="A144" s="5"/>
      <c r="B144" s="5"/>
      <c r="C144" s="11"/>
      <c r="D144" s="5"/>
      <c r="E144" s="5"/>
      <c r="F144" s="5"/>
      <c r="G144" s="12"/>
      <c r="H144" s="13"/>
      <c r="I144" s="12"/>
      <c r="J144" s="12"/>
      <c r="K144" s="12"/>
    </row>
  </sheetData>
  <mergeCells count="88">
    <mergeCell ref="A1:K1"/>
    <mergeCell ref="A4:A5"/>
    <mergeCell ref="B4:B5"/>
    <mergeCell ref="C4:C5"/>
    <mergeCell ref="D4:D5"/>
    <mergeCell ref="E4:E5"/>
    <mergeCell ref="F4:G4"/>
    <mergeCell ref="H4:H5"/>
    <mergeCell ref="I4:I5"/>
    <mergeCell ref="J4:J5"/>
    <mergeCell ref="K4:K5"/>
    <mergeCell ref="A6:I6"/>
    <mergeCell ref="A7:A10"/>
    <mergeCell ref="B7:B10"/>
    <mergeCell ref="A11:A14"/>
    <mergeCell ref="B11:B14"/>
    <mergeCell ref="A15:A18"/>
    <mergeCell ref="B15:B18"/>
    <mergeCell ref="A19:A22"/>
    <mergeCell ref="B19:B22"/>
    <mergeCell ref="A23:A26"/>
    <mergeCell ref="B23:B26"/>
    <mergeCell ref="A27:A30"/>
    <mergeCell ref="B27:B30"/>
    <mergeCell ref="A31:A36"/>
    <mergeCell ref="B31:B36"/>
    <mergeCell ref="A37:A40"/>
    <mergeCell ref="B37:B40"/>
    <mergeCell ref="A41:A43"/>
    <mergeCell ref="B41:B43"/>
    <mergeCell ref="A44:A47"/>
    <mergeCell ref="B44:B47"/>
    <mergeCell ref="A48:A51"/>
    <mergeCell ref="B48:B51"/>
    <mergeCell ref="A52:A53"/>
    <mergeCell ref="B52:B53"/>
    <mergeCell ref="A54:I54"/>
    <mergeCell ref="A55:A58"/>
    <mergeCell ref="B55:B58"/>
    <mergeCell ref="A59:A62"/>
    <mergeCell ref="B59:B62"/>
    <mergeCell ref="A63:A66"/>
    <mergeCell ref="B63:B66"/>
    <mergeCell ref="A67:A70"/>
    <mergeCell ref="B67:B70"/>
    <mergeCell ref="A71:A74"/>
    <mergeCell ref="B71:B74"/>
    <mergeCell ref="A75:A78"/>
    <mergeCell ref="B75:B78"/>
    <mergeCell ref="A79:A82"/>
    <mergeCell ref="B79:B82"/>
    <mergeCell ref="A83:I83"/>
    <mergeCell ref="A84:A87"/>
    <mergeCell ref="B84:B87"/>
    <mergeCell ref="A88:A91"/>
    <mergeCell ref="B88:B91"/>
    <mergeCell ref="A92:A95"/>
    <mergeCell ref="B92:B95"/>
    <mergeCell ref="A96:I96"/>
    <mergeCell ref="A97:A100"/>
    <mergeCell ref="B97:B100"/>
    <mergeCell ref="A101:A104"/>
    <mergeCell ref="B101:B104"/>
    <mergeCell ref="A105:A108"/>
    <mergeCell ref="B105:B108"/>
    <mergeCell ref="A109:A112"/>
    <mergeCell ref="B109:B112"/>
    <mergeCell ref="A113:A115"/>
    <mergeCell ref="B113:B115"/>
    <mergeCell ref="A116:A119"/>
    <mergeCell ref="B116:B119"/>
    <mergeCell ref="A120:A123"/>
    <mergeCell ref="B120:B123"/>
    <mergeCell ref="A124:A125"/>
    <mergeCell ref="B124:B125"/>
    <mergeCell ref="A126:A129"/>
    <mergeCell ref="B126:B129"/>
    <mergeCell ref="A130:I130"/>
    <mergeCell ref="A139:A140"/>
    <mergeCell ref="B139:B140"/>
    <mergeCell ref="A141:A143"/>
    <mergeCell ref="B141:B143"/>
    <mergeCell ref="A131:A133"/>
    <mergeCell ref="B131:B133"/>
    <mergeCell ref="A134:A136"/>
    <mergeCell ref="B134:B136"/>
    <mergeCell ref="A137:A138"/>
    <mergeCell ref="B137:B138"/>
  </mergeCells>
  <phoneticPr fontId="11" type="noConversion"/>
  <pageMargins left="1.1811023622047201" right="1.1811023622047201" top="1.1811023622047201" bottom="1.1811023622047201" header="0.51180999999999999" footer="0.51180999999999999"/>
  <pageSetup paperSize="9" pageOrder="overThenDown" orientation="portrait" errors="blank"/>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居民养老执行</vt:lpstr>
      <vt:lpstr>居民养老预算</vt:lpstr>
      <vt:lpstr>机关养老执行</vt:lpstr>
      <vt:lpstr>机关养老预算</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xb21cn</cp:lastModifiedBy>
  <dcterms:created xsi:type="dcterms:W3CDTF">2025-04-17T15:07:22Z</dcterms:created>
  <dcterms:modified xsi:type="dcterms:W3CDTF">2025-04-17T07:10:18Z</dcterms:modified>
</cp:coreProperties>
</file>